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calcPr calcId="145621" iterate="1" iterateCount="4"/>
</workbook>
</file>

<file path=xl/calcChain.xml><?xml version="1.0" encoding="utf-8"?>
<calcChain xmlns="http://schemas.openxmlformats.org/spreadsheetml/2006/main">
  <c r="D25" i="2" l="1"/>
  <c r="G15" i="2"/>
  <c r="G13" i="2"/>
  <c r="G11" i="2"/>
  <c r="G9" i="2"/>
  <c r="G7" i="2"/>
  <c r="J23" i="2"/>
  <c r="J22" i="2"/>
  <c r="I23" i="2" l="1"/>
  <c r="I22" i="2"/>
  <c r="E23" i="2"/>
  <c r="J15" i="2"/>
  <c r="I16" i="2"/>
  <c r="I14" i="2"/>
  <c r="J11" i="2"/>
  <c r="I12" i="2"/>
  <c r="I10" i="2"/>
  <c r="J7" i="2"/>
  <c r="I8" i="2"/>
  <c r="I6" i="2"/>
  <c r="D26" i="2" l="1"/>
  <c r="D24" i="2"/>
  <c r="D22" i="2"/>
  <c r="G16" i="2" l="1"/>
  <c r="D15" i="2"/>
  <c r="D19" i="2"/>
  <c r="D17" i="2"/>
  <c r="G14" i="2"/>
  <c r="D14" i="2"/>
  <c r="G12" i="2"/>
  <c r="D12" i="2"/>
  <c r="G10" i="2"/>
  <c r="D10" i="2"/>
  <c r="G8" i="2"/>
  <c r="D8" i="2"/>
  <c r="G6" i="2"/>
  <c r="D6" i="2"/>
  <c r="H4" i="2"/>
  <c r="C4" i="2"/>
</calcChain>
</file>

<file path=xl/sharedStrings.xml><?xml version="1.0" encoding="utf-8"?>
<sst xmlns="http://schemas.openxmlformats.org/spreadsheetml/2006/main" count="417" uniqueCount="221">
  <si>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</si>
  <si>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</si>
  <si>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</si>
  <si>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</si>
  <si>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</si>
  <si>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</si>
  <si>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</si>
  <si>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</si>
  <si>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</si>
  <si>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</si>
  <si>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PHYS4</t>
  </si>
  <si>
    <t>CHIMIE MINER</t>
  </si>
  <si>
    <t>UEF3.2</t>
  </si>
  <si>
    <t>MATHS4</t>
  </si>
  <si>
    <t xml:space="preserve"> Coef : 01</t>
  </si>
  <si>
    <t>coef: 01/crédits 02</t>
  </si>
  <si>
    <t>DESSIN</t>
  </si>
  <si>
    <t>UEM3</t>
  </si>
  <si>
    <t>UED3</t>
  </si>
  <si>
    <t>PHYSIQUE 4</t>
  </si>
  <si>
    <t>CHIMIE MINERALE</t>
  </si>
  <si>
    <t>MATHS 4</t>
  </si>
  <si>
    <t>Crédits: 02</t>
  </si>
  <si>
    <t>Crédits: 01</t>
  </si>
  <si>
    <t>TD</t>
  </si>
  <si>
    <t>EXAM</t>
  </si>
  <si>
    <t>RATT</t>
  </si>
  <si>
    <t>INFOR</t>
  </si>
  <si>
    <t>TP PHY 3</t>
  </si>
  <si>
    <t>TP</t>
  </si>
  <si>
    <t>MINERAUX</t>
  </si>
  <si>
    <t>MINEROL</t>
  </si>
  <si>
    <t>ANGLAIS</t>
  </si>
  <si>
    <t>ABDELKAFI</t>
  </si>
  <si>
    <t>AZZEDDINE</t>
  </si>
  <si>
    <t>METAL 1</t>
  </si>
  <si>
    <t>AMIOUR</t>
  </si>
  <si>
    <t>KAMEL</t>
  </si>
  <si>
    <t>AZRI</t>
  </si>
  <si>
    <t>IMAD</t>
  </si>
  <si>
    <t>16/36032979</t>
  </si>
  <si>
    <t>BAHI</t>
  </si>
  <si>
    <t>ISHAK</t>
  </si>
  <si>
    <t>BENAIDA</t>
  </si>
  <si>
    <t>AHMED HOUSSAM EDDINE</t>
  </si>
  <si>
    <t>BRABRA</t>
  </si>
  <si>
    <t>AYOUB</t>
  </si>
  <si>
    <t>CHARED</t>
  </si>
  <si>
    <t>FATIMA ZAHRA</t>
  </si>
  <si>
    <t>CHENIKHER</t>
  </si>
  <si>
    <t>AHCEN</t>
  </si>
  <si>
    <t>DIB</t>
  </si>
  <si>
    <t>DJIHAD</t>
  </si>
  <si>
    <t>16/36008816</t>
  </si>
  <si>
    <t>DJEKRIF</t>
  </si>
  <si>
    <t>Aimen</t>
  </si>
  <si>
    <t>15/34028827</t>
  </si>
  <si>
    <t>DJELLABI</t>
  </si>
  <si>
    <t>RIME</t>
  </si>
  <si>
    <t>16/36038398</t>
  </si>
  <si>
    <t>GUEDGUIDI</t>
  </si>
  <si>
    <t>SELMA HIBA</t>
  </si>
  <si>
    <t>GUENOUCHE</t>
  </si>
  <si>
    <t>ABIR</t>
  </si>
  <si>
    <t>15/34075726</t>
  </si>
  <si>
    <t>HOGGAS</t>
  </si>
  <si>
    <t>ABDERAHMANE</t>
  </si>
  <si>
    <t>16/36032598</t>
  </si>
  <si>
    <t>LATRECHE</t>
  </si>
  <si>
    <t>HABIB FETHI</t>
  </si>
  <si>
    <t>15/36064305</t>
  </si>
  <si>
    <t>MECIF</t>
  </si>
  <si>
    <t>ZAKARIA</t>
  </si>
  <si>
    <t>MERABTI</t>
  </si>
  <si>
    <t>AMINA</t>
  </si>
  <si>
    <t>NEDJAH</t>
  </si>
  <si>
    <t>BAHAEDDINE</t>
  </si>
  <si>
    <t>16/36070122</t>
  </si>
  <si>
    <t>RAGHIS</t>
  </si>
  <si>
    <t>IMANE</t>
  </si>
  <si>
    <t xml:space="preserve">ROUBAL </t>
  </si>
  <si>
    <t>AMER</t>
  </si>
  <si>
    <t>LAKHDER</t>
  </si>
  <si>
    <t>METAL 2</t>
  </si>
  <si>
    <t>BOUKHOUNA</t>
  </si>
  <si>
    <t>KHALID</t>
  </si>
  <si>
    <t>HANSAR</t>
  </si>
  <si>
    <t>HOUSSEMEDDINE</t>
  </si>
  <si>
    <t>MAHMOUDI</t>
  </si>
  <si>
    <t>MOHAMED AMINE</t>
  </si>
  <si>
    <t>MEDAH</t>
  </si>
  <si>
    <t>MOTEA</t>
  </si>
  <si>
    <t>BOUKHEMIA</t>
  </si>
  <si>
    <t>WALID</t>
  </si>
  <si>
    <t>BOUKHLOUF</t>
  </si>
  <si>
    <t>MOUNCIF</t>
  </si>
  <si>
    <t>CHEBILI</t>
  </si>
  <si>
    <t>ZAKARYA</t>
  </si>
  <si>
    <t>DIAFI</t>
  </si>
  <si>
    <t>SAMAH ELHOUDA</t>
  </si>
  <si>
    <t>FERKHI</t>
  </si>
  <si>
    <t>ZINEDDINE</t>
  </si>
  <si>
    <t>KEMEL</t>
  </si>
  <si>
    <t>REDOUANE</t>
  </si>
  <si>
    <t>MEDJOUEL</t>
  </si>
  <si>
    <t>NACEREDINE</t>
  </si>
  <si>
    <t>MERABET</t>
  </si>
  <si>
    <t>SEYFEDDINE</t>
  </si>
  <si>
    <t>NEMOUCHI</t>
  </si>
  <si>
    <t>RABAA</t>
  </si>
  <si>
    <t>ZAICHE</t>
  </si>
  <si>
    <t>OUMAIMA</t>
  </si>
  <si>
    <t>FERDESS</t>
  </si>
  <si>
    <t>SOUHAIB</t>
  </si>
  <si>
    <t>16/36065149</t>
  </si>
  <si>
    <t>GHODBANE</t>
  </si>
  <si>
    <t>MOHAMMED AFIF</t>
  </si>
  <si>
    <t>16/36048063</t>
  </si>
  <si>
    <t>BOUKEZZOULA</t>
  </si>
  <si>
    <t>ABDELHAMID</t>
  </si>
  <si>
    <t>15/36066896</t>
  </si>
  <si>
    <t>MENASRIA</t>
  </si>
  <si>
    <t>MOSTAPHA CHAHINE</t>
  </si>
  <si>
    <t>DOUKHANE</t>
  </si>
  <si>
    <t>HABIBA</t>
  </si>
  <si>
    <t>Crédits</t>
  </si>
  <si>
    <t>15/36030053</t>
  </si>
  <si>
    <t>GOUASMIA</t>
  </si>
  <si>
    <t>Mohamed Amine</t>
  </si>
  <si>
    <t>TEBANI</t>
  </si>
  <si>
    <t>GHADA</t>
  </si>
  <si>
    <t>ZERZOUR</t>
  </si>
  <si>
    <t>ABD ERRAHMANE</t>
  </si>
  <si>
    <t>CHELBI</t>
  </si>
  <si>
    <t>INES</t>
  </si>
  <si>
    <t>ZARIBA</t>
  </si>
  <si>
    <t>SMAIL</t>
  </si>
  <si>
    <t>15/36011871</t>
  </si>
  <si>
    <t>BOULECHFAR</t>
  </si>
  <si>
    <t>Walid</t>
  </si>
  <si>
    <t>MEATLIA</t>
  </si>
  <si>
    <t>MOHAMED OUAZIR ISLAM</t>
  </si>
  <si>
    <t>15/34097117</t>
  </si>
  <si>
    <t>BOUKHECHE</t>
  </si>
  <si>
    <t>AYMEN</t>
  </si>
  <si>
    <t>15/36036276</t>
  </si>
  <si>
    <t>BOUREMEL</t>
  </si>
  <si>
    <t>SAMAH</t>
  </si>
  <si>
    <t>16/36028065</t>
  </si>
  <si>
    <t>DEKIR</t>
  </si>
  <si>
    <t>IMED</t>
  </si>
  <si>
    <t>14/36023757</t>
  </si>
  <si>
    <t>GUEMARI</t>
  </si>
  <si>
    <t>AKRAM</t>
  </si>
  <si>
    <t>10.5</t>
  </si>
  <si>
    <t>9.5</t>
  </si>
  <si>
    <t>7.5</t>
  </si>
  <si>
    <t>ABS</t>
  </si>
  <si>
    <t>8.5</t>
  </si>
  <si>
    <t>11.5</t>
  </si>
  <si>
    <t>11.50</t>
  </si>
  <si>
    <t>12.00</t>
  </si>
  <si>
    <t xml:space="preserve">NOM </t>
  </si>
  <si>
    <t>TD MATHS 3</t>
  </si>
  <si>
    <t>EXAMEN MATHS 3</t>
  </si>
  <si>
    <t>EXAMEN VIBRATION ET ONDES</t>
  </si>
  <si>
    <t>TD PROBABILITE ET SAT.</t>
  </si>
  <si>
    <t>EXAMEN PROBABILITE ET STAT.</t>
  </si>
  <si>
    <t>TP INFORMATIQUE</t>
  </si>
  <si>
    <t>TP VIBRATION ET ONDES</t>
  </si>
  <si>
    <t>EXNAMEN ANGLAIS</t>
  </si>
  <si>
    <t>TD DESSIN</t>
  </si>
  <si>
    <t>EXAMEN DESSIN</t>
  </si>
  <si>
    <t>EXAMEN MECANIQUE RATIONNELLE</t>
  </si>
  <si>
    <t>EXAMEN MINERAUX NATURELS ET MATERIAUX</t>
  </si>
  <si>
    <t>EXAMEN MINERROLOGIE ET CRISTALOGRAPHIE</t>
  </si>
  <si>
    <t>MGS3</t>
  </si>
  <si>
    <t>CDT S3</t>
  </si>
  <si>
    <t>MATHS 3  43</t>
  </si>
  <si>
    <t>PHYSIQUE 3  39</t>
  </si>
  <si>
    <t>cdt maths3</t>
  </si>
  <si>
    <t>cdt phys3</t>
  </si>
  <si>
    <t>cdt uef3.1</t>
  </si>
  <si>
    <t>cdt PHY4</t>
  </si>
  <si>
    <t>cdt CHIM</t>
  </si>
  <si>
    <t>cdt uef3.2</t>
  </si>
  <si>
    <t>cdt maths4</t>
  </si>
  <si>
    <t>cdt info</t>
  </si>
  <si>
    <t>cdt DESSIN</t>
  </si>
  <si>
    <t>cdt uem3</t>
  </si>
  <si>
    <t>cdt MAT</t>
  </si>
  <si>
    <t>cdt MINI</t>
  </si>
  <si>
    <t>cdt ued</t>
  </si>
  <si>
    <t>cdt anglais</t>
  </si>
  <si>
    <t>13/39037665</t>
  </si>
  <si>
    <t>SALMI</t>
  </si>
  <si>
    <t>AHMED</t>
  </si>
  <si>
    <t>MINE</t>
  </si>
  <si>
    <t>MATHS 3</t>
  </si>
  <si>
    <t>TD VIBRATION ET ONDES (PHYS 3)</t>
  </si>
  <si>
    <t>TD MECANIQUE RATIONNELLE (PHYS 4)</t>
  </si>
  <si>
    <t>PHYS 3</t>
  </si>
  <si>
    <t>PHYS 4</t>
  </si>
  <si>
    <t>MOYENNE UNITE</t>
  </si>
  <si>
    <t>TD CHIMIE MNERALE</t>
  </si>
  <si>
    <t>EXAMEN CHIMIE MINERALE</t>
  </si>
  <si>
    <t>PROBABILITE ET SAT.</t>
  </si>
  <si>
    <t>MOYENNE S3</t>
  </si>
  <si>
    <t>CREDITS S3</t>
  </si>
  <si>
    <t>RATTRAPAGE  MATHS 3</t>
  </si>
  <si>
    <t>RATTRAPAGE VIBRATION ET ONDES</t>
  </si>
  <si>
    <t>RATTRAPAGE MECANIQUE RATIONNELLE</t>
  </si>
  <si>
    <t xml:space="preserve">RATTRAPAGE CHIMIE MINERALE </t>
  </si>
  <si>
    <t>RATTRAPAGE PROBABILITE STAT.</t>
  </si>
  <si>
    <t xml:space="preserve">RATTRAPAGE DESSIN </t>
  </si>
  <si>
    <t>RACHETE A 10</t>
  </si>
  <si>
    <t>30 CREDITS</t>
  </si>
  <si>
    <t>-</t>
  </si>
  <si>
    <t>RATTRAPAGE MINERAUX NATURELS ET MATERIAUX</t>
  </si>
  <si>
    <t>RATTARAGE MINERROLOGIE ET CRISTALOGRAPHIE</t>
  </si>
  <si>
    <t>RATTRAPAGE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</si>
</sst>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1809">
    <xf numFmtId="0" fontId="0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2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4" fillId="0" borderId="0"/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</cellStyleXfs>
  <cellXfs count="81">
    <xf numFmtId="0" fontId="0" fillId="0" borderId="0" xfId="0"/>
    <xf numFmtId="0" fontId="0" fillId="0" borderId="6" xfId="0" applyBorder="1"/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/>
    <xf numFmtId="2" fontId="0" fillId="0" borderId="0" xfId="0" applyNumberFormat="1" applyBorder="1"/>
    <xf numFmtId="0" fontId="1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18" fillId="0" borderId="6" xfId="0" applyFont="1" applyBorder="1"/>
    <xf numFmtId="2" fontId="2" fillId="0" borderId="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2" fontId="18" fillId="0" borderId="6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NumberFormat="1" applyFill="1" applyBorder="1" applyAlignment="1">
      <alignment horizontal="left"/>
    </xf>
    <xf numFmtId="0" fontId="0" fillId="3" borderId="1" xfId="0" applyFill="1" applyBorder="1"/>
    <xf numFmtId="0" fontId="3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</cellXfs>
  <cellStyles count="31809">
    <cellStyle name="Milliers 2" xfId="15716"/>
    <cellStyle name="Milliers 2 2" xfId="31297"/>
    <cellStyle name="Milliers 2 2 2" xfId="31617"/>
    <cellStyle name="Milliers 2 3" xfId="31589"/>
    <cellStyle name="Normal" xfId="0" builtinId="0"/>
    <cellStyle name="Normal 10" xfId="20"/>
    <cellStyle name="Normal 10 2" xfId="247"/>
    <cellStyle name="Normal 10 2 2" xfId="8962"/>
    <cellStyle name="Normal 10 2 3" xfId="31348"/>
    <cellStyle name="Normal 10 2 3 2" xfId="31441"/>
    <cellStyle name="Normal 10 2 3 3" xfId="31508"/>
    <cellStyle name="Normal 10 2 3 3 2" xfId="31616"/>
    <cellStyle name="Normal 10 2 3 3 3" xfId="31756"/>
    <cellStyle name="Normal 10 2 3 4" xfId="31681"/>
    <cellStyle name="Normal 10 3" xfId="156"/>
    <cellStyle name="Normal 10 4" xfId="31326"/>
    <cellStyle name="Normal 10 4 2" xfId="31467"/>
    <cellStyle name="Normal 10 4 3" xfId="31486"/>
    <cellStyle name="Normal 10 4 3 2" xfId="31561"/>
    <cellStyle name="Normal 10 4 3 3" xfId="31734"/>
    <cellStyle name="Normal 10 4 4" xfId="31659"/>
    <cellStyle name="Normal 11" xfId="21"/>
    <cellStyle name="Normal 11 2" xfId="258"/>
    <cellStyle name="Normal 11 2 2" xfId="8969"/>
    <cellStyle name="Normal 11 2 3" xfId="31355"/>
    <cellStyle name="Normal 11 2 3 2" xfId="31419"/>
    <cellStyle name="Normal 11 2 3 3" xfId="31515"/>
    <cellStyle name="Normal 11 2 3 3 2" xfId="31585"/>
    <cellStyle name="Normal 11 2 3 3 3" xfId="31763"/>
    <cellStyle name="Normal 11 2 3 4" xfId="31688"/>
    <cellStyle name="Normal 11 3" xfId="261"/>
    <cellStyle name="Normal 11 4" xfId="31327"/>
    <cellStyle name="Normal 11 4 2" xfId="31431"/>
    <cellStyle name="Normal 11 4 3" xfId="31487"/>
    <cellStyle name="Normal 11 4 3 2" xfId="31638"/>
    <cellStyle name="Normal 11 4 3 3" xfId="31735"/>
    <cellStyle name="Normal 11 4 4" xfId="31660"/>
    <cellStyle name="Normal 12" xfId="22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54"/>
    <cellStyle name="Normal 14 2 3 2" xfId="31457"/>
    <cellStyle name="Normal 14 2 3 3" xfId="31514"/>
    <cellStyle name="Normal 14 2 3 3 2" xfId="31569"/>
    <cellStyle name="Normal 14 2 3 3 3" xfId="31762"/>
    <cellStyle name="Normal 14 2 3 4" xfId="31687"/>
    <cellStyle name="Normal 14 3" xfId="248"/>
    <cellStyle name="Normal 14 4" xfId="31328"/>
    <cellStyle name="Normal 14 4 2" xfId="31436"/>
    <cellStyle name="Normal 14 4 3" xfId="31488"/>
    <cellStyle name="Normal 14 4 3 2" xfId="31564"/>
    <cellStyle name="Normal 14 4 3 3" xfId="31736"/>
    <cellStyle name="Normal 14 4 4" xfId="31661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1"/>
    <cellStyle name="Normal 16 2 3 2" xfId="31434"/>
    <cellStyle name="Normal 16 2 3 3" xfId="31511"/>
    <cellStyle name="Normal 16 2 3 3 2" xfId="31566"/>
    <cellStyle name="Normal 16 2 3 3 3" xfId="31759"/>
    <cellStyle name="Normal 16 2 3 4" xfId="31684"/>
    <cellStyle name="Normal 16 3" xfId="253"/>
    <cellStyle name="Normal 16 4" xfId="31329"/>
    <cellStyle name="Normal 16 4 2" xfId="31447"/>
    <cellStyle name="Normal 16 4 3" xfId="31489"/>
    <cellStyle name="Normal 16 4 3 2" xfId="31575"/>
    <cellStyle name="Normal 16 4 3 3" xfId="31737"/>
    <cellStyle name="Normal 16 4 4" xfId="31662"/>
    <cellStyle name="Normal 17" xfId="38"/>
    <cellStyle name="Normal 17 2" xfId="246"/>
    <cellStyle name="Normal 17 2 2" xfId="8961"/>
    <cellStyle name="Normal 17 2 3" xfId="31347"/>
    <cellStyle name="Normal 17 2 3 2" xfId="31412"/>
    <cellStyle name="Normal 17 2 3 3" xfId="31507"/>
    <cellStyle name="Normal 17 2 3 3 2" xfId="31627"/>
    <cellStyle name="Normal 17 2 3 3 3" xfId="31755"/>
    <cellStyle name="Normal 17 2 3 4" xfId="31680"/>
    <cellStyle name="Normal 17 3" xfId="241"/>
    <cellStyle name="Normal 17 4" xfId="31331"/>
    <cellStyle name="Normal 17 4 2" xfId="31433"/>
    <cellStyle name="Normal 17 4 3" xfId="31491"/>
    <cellStyle name="Normal 17 4 3 2" xfId="31602"/>
    <cellStyle name="Normal 17 4 3 3" xfId="31739"/>
    <cellStyle name="Normal 17 4 4" xfId="31664"/>
    <cellStyle name="Normal 18" xfId="39"/>
    <cellStyle name="Normal 18 2" xfId="244"/>
    <cellStyle name="Normal 18 2 2" xfId="8959"/>
    <cellStyle name="Normal 18 2 3" xfId="31345"/>
    <cellStyle name="Normal 18 2 3 2" xfId="31463"/>
    <cellStyle name="Normal 18 2 3 3" xfId="31505"/>
    <cellStyle name="Normal 18 2 3 3 2" xfId="31597"/>
    <cellStyle name="Normal 18 2 3 3 3" xfId="31753"/>
    <cellStyle name="Normal 18 2 3 4" xfId="31678"/>
    <cellStyle name="Normal 18 3" xfId="254"/>
    <cellStyle name="Normal 18 4" xfId="31332"/>
    <cellStyle name="Normal 18 4 2" xfId="31414"/>
    <cellStyle name="Normal 18 4 3" xfId="31492"/>
    <cellStyle name="Normal 18 4 3 2" xfId="31582"/>
    <cellStyle name="Normal 18 4 3 3" xfId="31740"/>
    <cellStyle name="Normal 18 4 4" xfId="31665"/>
    <cellStyle name="Normal 19" xfId="37"/>
    <cellStyle name="Normal 19 2" xfId="249"/>
    <cellStyle name="Normal 19 2 2" xfId="8963"/>
    <cellStyle name="Normal 19 2 3" xfId="31349"/>
    <cellStyle name="Normal 19 2 3 2" xfId="31427"/>
    <cellStyle name="Normal 19 2 3 3" xfId="31509"/>
    <cellStyle name="Normal 19 2 3 3 2" xfId="31615"/>
    <cellStyle name="Normal 19 2 3 3 3" xfId="31757"/>
    <cellStyle name="Normal 19 2 3 4" xfId="31682"/>
    <cellStyle name="Normal 19 3" xfId="265"/>
    <cellStyle name="Normal 19 4" xfId="31330"/>
    <cellStyle name="Normal 19 4 2" xfId="31470"/>
    <cellStyle name="Normal 19 4 3" xfId="31490"/>
    <cellStyle name="Normal 19 4 3 2" xfId="31565"/>
    <cellStyle name="Normal 19 4 3 3" xfId="31738"/>
    <cellStyle name="Normal 19 4 4" xfId="31663"/>
    <cellStyle name="Normal 2" xfId="1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398"/>
    <cellStyle name="Normal 2 17 2 2" xfId="31406"/>
    <cellStyle name="Normal 2 17 2 3" xfId="31552"/>
    <cellStyle name="Normal 2 17 2 3 2" xfId="31587"/>
    <cellStyle name="Normal 2 17 2 3 3" xfId="31800"/>
    <cellStyle name="Normal 2 17 2 4" xfId="31725"/>
    <cellStyle name="Normal 2 17 3" xfId="31636"/>
    <cellStyle name="Normal 2 18" xfId="31309"/>
    <cellStyle name="Normal 2 19" xfId="9"/>
    <cellStyle name="Normal 2 19 2" xfId="31641"/>
    <cellStyle name="Normal 2 19 3" xfId="31640"/>
    <cellStyle name="Normal 2 19 4" xfId="31316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9"/>
    <cellStyle name="Normal 2 2 16" xfId="31317"/>
    <cellStyle name="Normal 2 2 16 2" xfId="31402"/>
    <cellStyle name="Normal 2 2 16 2 2" xfId="31471"/>
    <cellStyle name="Normal 2 2 16 2 3" xfId="31556"/>
    <cellStyle name="Normal 2 2 16 2 3 2" xfId="31611"/>
    <cellStyle name="Normal 2 2 16 2 3 3" xfId="31804"/>
    <cellStyle name="Normal 2 2 16 2 4" xfId="31729"/>
    <cellStyle name="Normal 2 2 17" xfId="31312"/>
    <cellStyle name="Normal 2 2 18" xfId="31311"/>
    <cellStyle name="Normal 2 2 18 2" xfId="31321"/>
    <cellStyle name="Normal 2 2 18 3" xfId="31586"/>
    <cellStyle name="Normal 2 2 18 3 2" xfId="31651"/>
    <cellStyle name="Normal 2 2 18 3 3" xfId="31806"/>
    <cellStyle name="Normal 2 2 18 4" xfId="31654"/>
    <cellStyle name="Normal 2 2 19" xfId="31396"/>
    <cellStyle name="Normal 2 2 19 2" xfId="31478"/>
    <cellStyle name="Normal 2 2 19 3" xfId="31476"/>
    <cellStyle name="Normal 2 2 19 4" xfId="31642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630"/>
    <cellStyle name="Normal 2 2 21" xfId="31314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0"/>
    <cellStyle name="Normal 2 20 2" xfId="31318"/>
    <cellStyle name="Normal 2 20 3" xfId="31808"/>
    <cellStyle name="Normal 2 20 4" xfId="31807"/>
    <cellStyle name="Normal 2 21" xfId="31313"/>
    <cellStyle name="Normal 2 22" xfId="31315"/>
    <cellStyle name="Normal 2 22 2" xfId="31320"/>
    <cellStyle name="Normal 2 22 3" xfId="31568"/>
    <cellStyle name="Normal 2 22 3 2" xfId="31650"/>
    <cellStyle name="Normal 2 22 3 3" xfId="31805"/>
    <cellStyle name="Normal 2 22 4" xfId="31653"/>
    <cellStyle name="Normal 2 23" xfId="31395"/>
    <cellStyle name="Normal 2 23 2" xfId="31397"/>
    <cellStyle name="Normal 2 23 3" xfId="31551"/>
    <cellStyle name="Normal 2 23 3 2" xfId="31557"/>
    <cellStyle name="Normal 2 23 3 3" xfId="31799"/>
    <cellStyle name="Normal 2 23 4" xfId="31724"/>
    <cellStyle name="Normal 2 24" xfId="31394"/>
    <cellStyle name="Normal 2 24 2" xfId="31477"/>
    <cellStyle name="Normal 2 24 2 2" xfId="31550"/>
    <cellStyle name="Normal 2 24 2 2 2" xfId="31646"/>
    <cellStyle name="Normal 2 24 2 2 3" xfId="31798"/>
    <cellStyle name="Normal 2 24 3" xfId="31723"/>
    <cellStyle name="Normal 2 25" xfId="31652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53"/>
    <cellStyle name="Normal 20 2 3 2" xfId="31435"/>
    <cellStyle name="Normal 20 2 3 3" xfId="31513"/>
    <cellStyle name="Normal 20 2 3 3 2" xfId="31621"/>
    <cellStyle name="Normal 20 2 3 3 3" xfId="31761"/>
    <cellStyle name="Normal 20 2 3 4" xfId="31686"/>
    <cellStyle name="Normal 20 3" xfId="155"/>
    <cellStyle name="Normal 20 4" xfId="31333"/>
    <cellStyle name="Normal 20 4 2" xfId="31410"/>
    <cellStyle name="Normal 20 4 3" xfId="31493"/>
    <cellStyle name="Normal 20 4 3 2" xfId="31559"/>
    <cellStyle name="Normal 20 4 3 3" xfId="31741"/>
    <cellStyle name="Normal 20 4 4" xfId="31666"/>
    <cellStyle name="Normal 21" xfId="41"/>
    <cellStyle name="Normal 21 2" xfId="250"/>
    <cellStyle name="Normal 21 2 2" xfId="8964"/>
    <cellStyle name="Normal 21 2 3" xfId="31350"/>
    <cellStyle name="Normal 21 2 3 2" xfId="31448"/>
    <cellStyle name="Normal 21 2 3 3" xfId="31510"/>
    <cellStyle name="Normal 21 2 3 3 2" xfId="31583"/>
    <cellStyle name="Normal 21 2 3 3 3" xfId="31758"/>
    <cellStyle name="Normal 21 2 3 4" xfId="31683"/>
    <cellStyle name="Normal 21 3" xfId="263"/>
    <cellStyle name="Normal 21 4" xfId="31334"/>
    <cellStyle name="Normal 21 4 2" xfId="31407"/>
    <cellStyle name="Normal 21 4 3" xfId="31494"/>
    <cellStyle name="Normal 21 4 3 2" xfId="31558"/>
    <cellStyle name="Normal 21 4 3 3" xfId="31742"/>
    <cellStyle name="Normal 21 4 4" xfId="31667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46"/>
    <cellStyle name="Normal 23 2 3 2" xfId="31429"/>
    <cellStyle name="Normal 23 2 3 3" xfId="31506"/>
    <cellStyle name="Normal 23 2 3 3 2" xfId="31608"/>
    <cellStyle name="Normal 23 2 3 3 3" xfId="31754"/>
    <cellStyle name="Normal 23 2 3 4" xfId="31679"/>
    <cellStyle name="Normal 23 3" xfId="259"/>
    <cellStyle name="Normal 23 4" xfId="31335"/>
    <cellStyle name="Normal 23 4 2" xfId="31456"/>
    <cellStyle name="Normal 23 4 3" xfId="31495"/>
    <cellStyle name="Normal 23 4 3 2" xfId="31610"/>
    <cellStyle name="Normal 23 4 3 3" xfId="31743"/>
    <cellStyle name="Normal 23 4 4" xfId="31668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75"/>
    <cellStyle name="Normal 24 9 3 2" xfId="31460"/>
    <cellStyle name="Normal 24 9 3 3" xfId="31535"/>
    <cellStyle name="Normal 24 9 3 3 2" xfId="31562"/>
    <cellStyle name="Normal 24 9 3 3 3" xfId="31783"/>
    <cellStyle name="Normal 24 9 3 4" xfId="31708"/>
    <cellStyle name="Normal 25" xfId="71"/>
    <cellStyle name="Normal 25 2" xfId="8791"/>
    <cellStyle name="Normal 25 3" xfId="31336"/>
    <cellStyle name="Normal 25 3 2" xfId="31449"/>
    <cellStyle name="Normal 25 3 3" xfId="31496"/>
    <cellStyle name="Normal 25 3 3 2" xfId="31590"/>
    <cellStyle name="Normal 25 3 3 3" xfId="31744"/>
    <cellStyle name="Normal 25 3 4" xfId="31669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37"/>
    <cellStyle name="Normal 27 3 2" xfId="31424"/>
    <cellStyle name="Normal 27 3 3" xfId="31497"/>
    <cellStyle name="Normal 27 3 3 2" xfId="31604"/>
    <cellStyle name="Normal 27 3 3 3" xfId="31745"/>
    <cellStyle name="Normal 27 3 4" xfId="31670"/>
    <cellStyle name="Normal 28" xfId="125"/>
    <cellStyle name="Normal 28 2" xfId="8845"/>
    <cellStyle name="Normal 28 3" xfId="31338"/>
    <cellStyle name="Normal 28 3 2" xfId="31446"/>
    <cellStyle name="Normal 28 3 3" xfId="31498"/>
    <cellStyle name="Normal 28 3 3 2" xfId="31595"/>
    <cellStyle name="Normal 28 3 3 3" xfId="31746"/>
    <cellStyle name="Normal 28 3 4" xfId="31671"/>
    <cellStyle name="Normal 29" xfId="126"/>
    <cellStyle name="Normal 29 2" xfId="8846"/>
    <cellStyle name="Normal 29 3" xfId="31339"/>
    <cellStyle name="Normal 29 3 2" xfId="31468"/>
    <cellStyle name="Normal 29 3 3" xfId="31499"/>
    <cellStyle name="Normal 29 3 3 2" xfId="31594"/>
    <cellStyle name="Normal 29 3 3 3" xfId="31747"/>
    <cellStyle name="Normal 29 3 4" xfId="31672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0"/>
    <cellStyle name="Normal 30 3 2" xfId="31432"/>
    <cellStyle name="Normal 30 3 3" xfId="31500"/>
    <cellStyle name="Normal 30 3 3 2" xfId="31639"/>
    <cellStyle name="Normal 30 3 3 3" xfId="31748"/>
    <cellStyle name="Normal 30 3 4" xfId="31673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1"/>
    <cellStyle name="Normal 32 3 2" xfId="31409"/>
    <cellStyle name="Normal 32 3 3" xfId="31501"/>
    <cellStyle name="Normal 32 3 3 2" xfId="31599"/>
    <cellStyle name="Normal 32 3 3 3" xfId="31749"/>
    <cellStyle name="Normal 32 3 4" xfId="31674"/>
    <cellStyle name="Normal 33" xfId="243"/>
    <cellStyle name="Normal 33 2" xfId="8958"/>
    <cellStyle name="Normal 33 3" xfId="31344"/>
    <cellStyle name="Normal 33 3 2" xfId="31443"/>
    <cellStyle name="Normal 33 3 3" xfId="31504"/>
    <cellStyle name="Normal 33 3 3 2" xfId="31624"/>
    <cellStyle name="Normal 33 3 3 3" xfId="31752"/>
    <cellStyle name="Normal 33 3 4" xfId="31677"/>
    <cellStyle name="Normal 34" xfId="240"/>
    <cellStyle name="Normal 34 2" xfId="8956"/>
    <cellStyle name="Normal 34 3" xfId="31343"/>
    <cellStyle name="Normal 34 3 2" xfId="31420"/>
    <cellStyle name="Normal 34 3 3" xfId="31503"/>
    <cellStyle name="Normal 34 3 3 2" xfId="31580"/>
    <cellStyle name="Normal 34 3 3 3" xfId="31751"/>
    <cellStyle name="Normal 34 3 4" xfId="31676"/>
    <cellStyle name="Normal 35" xfId="268"/>
    <cellStyle name="Normal 36" xfId="267"/>
    <cellStyle name="Normal 36 2" xfId="8971"/>
    <cellStyle name="Normal 36 3" xfId="31358"/>
    <cellStyle name="Normal 36 3 2" xfId="31425"/>
    <cellStyle name="Normal 36 3 3" xfId="31518"/>
    <cellStyle name="Normal 36 3 3 2" xfId="31601"/>
    <cellStyle name="Normal 36 3 3 3" xfId="31766"/>
    <cellStyle name="Normal 36 3 4" xfId="31691"/>
    <cellStyle name="Normal 37" xfId="269"/>
    <cellStyle name="Normal 37 2" xfId="8972"/>
    <cellStyle name="Normal 37 3" xfId="31359"/>
    <cellStyle name="Normal 37 3 2" xfId="31469"/>
    <cellStyle name="Normal 37 3 3" xfId="31519"/>
    <cellStyle name="Normal 37 3 3 2" xfId="31612"/>
    <cellStyle name="Normal 37 3 3 3" xfId="31767"/>
    <cellStyle name="Normal 37 3 4" xfId="31692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57"/>
    <cellStyle name="Normal 4 2 3 2 2" xfId="31458"/>
    <cellStyle name="Normal 4 2 3 2 3" xfId="31517"/>
    <cellStyle name="Normal 4 2 3 2 3 2" xfId="31581"/>
    <cellStyle name="Normal 4 2 3 2 3 3" xfId="31765"/>
    <cellStyle name="Normal 4 2 3 2 4" xfId="31690"/>
    <cellStyle name="Normal 4 2 3 3" xfId="31631"/>
    <cellStyle name="Normal 4 3" xfId="158"/>
    <cellStyle name="Normal 4 4" xfId="31322"/>
    <cellStyle name="Normal 4 4 2" xfId="31472"/>
    <cellStyle name="Normal 4 4 3" xfId="31482"/>
    <cellStyle name="Normal 4 4 3 2" xfId="31605"/>
    <cellStyle name="Normal 4 4 3 3" xfId="31730"/>
    <cellStyle name="Normal 4 4 4" xfId="31655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0"/>
    <cellStyle name="Normal 41 3 2" xfId="31439"/>
    <cellStyle name="Normal 41 3 3" xfId="31520"/>
    <cellStyle name="Normal 41 3 3 2" xfId="31607"/>
    <cellStyle name="Normal 41 3 3 3" xfId="31768"/>
    <cellStyle name="Normal 41 3 4" xfId="31693"/>
    <cellStyle name="Normal 42" xfId="274"/>
    <cellStyle name="Normal 43" xfId="275"/>
    <cellStyle name="Normal 43 2" xfId="8977"/>
    <cellStyle name="Normal 43 3" xfId="31361"/>
    <cellStyle name="Normal 43 3 2" xfId="31422"/>
    <cellStyle name="Normal 43 3 3" xfId="31521"/>
    <cellStyle name="Normal 43 3 3 2" xfId="31578"/>
    <cellStyle name="Normal 43 3 3 3" xfId="31769"/>
    <cellStyle name="Normal 43 3 4" xfId="31694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2"/>
    <cellStyle name="Normal 45 3 2" xfId="31454"/>
    <cellStyle name="Normal 45 3 3" xfId="31522"/>
    <cellStyle name="Normal 45 3 3 2" xfId="31571"/>
    <cellStyle name="Normal 45 3 3 3" xfId="31770"/>
    <cellStyle name="Normal 45 3 4" xfId="31695"/>
    <cellStyle name="Normal 46" xfId="704"/>
    <cellStyle name="Normal 46 2" xfId="9406"/>
    <cellStyle name="Normal 46 3" xfId="31363"/>
    <cellStyle name="Normal 46 3 2" xfId="31438"/>
    <cellStyle name="Normal 46 3 3" xfId="31523"/>
    <cellStyle name="Normal 46 3 3 2" xfId="31600"/>
    <cellStyle name="Normal 46 3 3 3" xfId="31771"/>
    <cellStyle name="Normal 46 3 4" xfId="31696"/>
    <cellStyle name="Normal 47" xfId="922"/>
    <cellStyle name="Normal 47 2" xfId="9624"/>
    <cellStyle name="Normal 47 3" xfId="31364"/>
    <cellStyle name="Normal 47 3 2" xfId="31453"/>
    <cellStyle name="Normal 47 3 3" xfId="31524"/>
    <cellStyle name="Normal 47 3 3 2" xfId="31623"/>
    <cellStyle name="Normal 47 3 3 3" xfId="31772"/>
    <cellStyle name="Normal 47 3 4" xfId="31697"/>
    <cellStyle name="Normal 48" xfId="923"/>
    <cellStyle name="Normal 48 2" xfId="9625"/>
    <cellStyle name="Normal 48 3" xfId="31365"/>
    <cellStyle name="Normal 48 3 2" xfId="31416"/>
    <cellStyle name="Normal 48 3 3" xfId="31525"/>
    <cellStyle name="Normal 48 3 3 2" xfId="31584"/>
    <cellStyle name="Normal 48 3 3 3" xfId="31773"/>
    <cellStyle name="Normal 48 3 4" xfId="31698"/>
    <cellStyle name="Normal 49" xfId="925"/>
    <cellStyle name="Normal 49 2" xfId="8737"/>
    <cellStyle name="Normal 49 3" xfId="31366"/>
    <cellStyle name="Normal 49 3 2" xfId="31465"/>
    <cellStyle name="Normal 49 3 3" xfId="31526"/>
    <cellStyle name="Normal 49 3 3 2" xfId="31572"/>
    <cellStyle name="Normal 49 3 3 3" xfId="31774"/>
    <cellStyle name="Normal 49 3 4" xfId="31699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67"/>
    <cellStyle name="Normal 51 3 2" xfId="31421"/>
    <cellStyle name="Normal 51 3 3" xfId="31527"/>
    <cellStyle name="Normal 51 3 3 2" xfId="31576"/>
    <cellStyle name="Normal 51 3 3 3" xfId="31775"/>
    <cellStyle name="Normal 51 3 4" xfId="31700"/>
    <cellStyle name="Normal 52" xfId="1786"/>
    <cellStyle name="Normal 52 2" xfId="10488"/>
    <cellStyle name="Normal 52 3" xfId="31368"/>
    <cellStyle name="Normal 52 3 2" xfId="31452"/>
    <cellStyle name="Normal 52 3 3" xfId="31528"/>
    <cellStyle name="Normal 52 3 3 2" xfId="31620"/>
    <cellStyle name="Normal 52 3 3 3" xfId="31776"/>
    <cellStyle name="Normal 52 3 4" xfId="31701"/>
    <cellStyle name="Normal 53" xfId="1789"/>
    <cellStyle name="Normal 53 2" xfId="10491"/>
    <cellStyle name="Normal 53 3" xfId="31371"/>
    <cellStyle name="Normal 53 3 2" xfId="31464"/>
    <cellStyle name="Normal 53 3 3" xfId="31531"/>
    <cellStyle name="Normal 53 3 3 2" xfId="31577"/>
    <cellStyle name="Normal 53 3 3 3" xfId="31779"/>
    <cellStyle name="Normal 53 3 4" xfId="31704"/>
    <cellStyle name="Normal 54" xfId="1791"/>
    <cellStyle name="Normal 54 2" xfId="10493"/>
    <cellStyle name="Normal 54 3" xfId="31373"/>
    <cellStyle name="Normal 54 3 2" xfId="31413"/>
    <cellStyle name="Normal 54 3 3" xfId="31533"/>
    <cellStyle name="Normal 54 3 3 2" xfId="31579"/>
    <cellStyle name="Normal 54 3 3 3" xfId="31781"/>
    <cellStyle name="Normal 54 3 4" xfId="31706"/>
    <cellStyle name="Normal 55" xfId="1790"/>
    <cellStyle name="Normal 55 2" xfId="10492"/>
    <cellStyle name="Normal 55 3" xfId="31372"/>
    <cellStyle name="Normal 55 3 2" xfId="31430"/>
    <cellStyle name="Normal 55 3 3" xfId="31532"/>
    <cellStyle name="Normal 55 3 3 2" xfId="31628"/>
    <cellStyle name="Normal 55 3 3 3" xfId="31780"/>
    <cellStyle name="Normal 55 3 4" xfId="31705"/>
    <cellStyle name="Normal 56" xfId="1787"/>
    <cellStyle name="Normal 56 2" xfId="10489"/>
    <cellStyle name="Normal 56 3" xfId="31369"/>
    <cellStyle name="Normal 56 3 2" xfId="31415"/>
    <cellStyle name="Normal 56 3 3" xfId="31529"/>
    <cellStyle name="Normal 56 3 3 2" xfId="31606"/>
    <cellStyle name="Normal 56 3 3 3" xfId="31777"/>
    <cellStyle name="Normal 56 3 4" xfId="31702"/>
    <cellStyle name="Normal 57" xfId="1788"/>
    <cellStyle name="Normal 57 2" xfId="10490"/>
    <cellStyle name="Normal 57 3" xfId="31370"/>
    <cellStyle name="Normal 57 3 2" xfId="31444"/>
    <cellStyle name="Normal 57 3 3" xfId="31530"/>
    <cellStyle name="Normal 57 3 3 2" xfId="31591"/>
    <cellStyle name="Normal 57 3 3 3" xfId="31778"/>
    <cellStyle name="Normal 57 3 4" xfId="31703"/>
    <cellStyle name="Normal 58" xfId="1792"/>
    <cellStyle name="Normal 58 2" xfId="7023"/>
    <cellStyle name="Normal 58 2 2" xfId="31391"/>
    <cellStyle name="Normal 58 2 2 2" xfId="31404"/>
    <cellStyle name="Normal 58 2 2 3" xfId="31401"/>
    <cellStyle name="Normal 58 2 2 3 2" xfId="31481"/>
    <cellStyle name="Normal 58 2 2 3 2 2" xfId="31555"/>
    <cellStyle name="Normal 58 2 2 3 2 2 2" xfId="31649"/>
    <cellStyle name="Normal 58 2 2 3 2 2 3" xfId="31803"/>
    <cellStyle name="Normal 58 2 2 3 3" xfId="31728"/>
    <cellStyle name="Normal 58 2 2 4" xfId="31622"/>
    <cellStyle name="Normal 58 2 3" xfId="31387"/>
    <cellStyle name="Normal 58 2 3 2" xfId="31474"/>
    <cellStyle name="Normal 58 2 3 3" xfId="31547"/>
    <cellStyle name="Normal 58 2 3 3 2" xfId="31644"/>
    <cellStyle name="Normal 58 2 3 3 3" xfId="31795"/>
    <cellStyle name="Normal 58 2 3 4" xfId="31720"/>
    <cellStyle name="Normal 58 2 4" xfId="31634"/>
    <cellStyle name="Normal 58 3" xfId="10494"/>
    <cellStyle name="Normal 58 4" xfId="31374"/>
    <cellStyle name="Normal 58 4 2" xfId="31442"/>
    <cellStyle name="Normal 58 4 3" xfId="31534"/>
    <cellStyle name="Normal 58 4 3 2" xfId="31563"/>
    <cellStyle name="Normal 58 4 3 3" xfId="31782"/>
    <cellStyle name="Normal 58 4 4" xfId="31707"/>
    <cellStyle name="Normal 59" xfId="1795"/>
    <cellStyle name="Normal 59 2" xfId="10497"/>
    <cellStyle name="Normal 59 3" xfId="31376"/>
    <cellStyle name="Normal 59 3 2" xfId="31450"/>
    <cellStyle name="Normal 59 3 3" xfId="31536"/>
    <cellStyle name="Normal 59 3 3 2" xfId="31588"/>
    <cellStyle name="Normal 59 3 3 3" xfId="31784"/>
    <cellStyle name="Normal 59 3 4" xfId="31709"/>
    <cellStyle name="Normal 6" xfId="13"/>
    <cellStyle name="Normal 6 2" xfId="264"/>
    <cellStyle name="Normal 6 2 2" xfId="8970"/>
    <cellStyle name="Normal 6 2 3" xfId="31356"/>
    <cellStyle name="Normal 6 2 3 2" xfId="31411"/>
    <cellStyle name="Normal 6 2 3 3" xfId="31516"/>
    <cellStyle name="Normal 6 2 3 3 2" xfId="31626"/>
    <cellStyle name="Normal 6 2 3 3 3" xfId="31764"/>
    <cellStyle name="Normal 6 2 3 4" xfId="31689"/>
    <cellStyle name="Normal 6 3" xfId="239"/>
    <cellStyle name="Normal 6 4" xfId="31323"/>
    <cellStyle name="Normal 6 4 2" xfId="31451"/>
    <cellStyle name="Normal 6 4 3" xfId="31483"/>
    <cellStyle name="Normal 6 4 3 2" xfId="31570"/>
    <cellStyle name="Normal 6 4 3 3" xfId="31731"/>
    <cellStyle name="Normal 6 4 4" xfId="31656"/>
    <cellStyle name="Normal 60" xfId="2007"/>
    <cellStyle name="Normal 60 2" xfId="10709"/>
    <cellStyle name="Normal 60 3" xfId="31377"/>
    <cellStyle name="Normal 60 3 2" xfId="31461"/>
    <cellStyle name="Normal 60 3 3" xfId="31537"/>
    <cellStyle name="Normal 60 3 3 2" xfId="31574"/>
    <cellStyle name="Normal 60 3 3 3" xfId="31785"/>
    <cellStyle name="Normal 60 3 4" xfId="31710"/>
    <cellStyle name="Normal 61" xfId="3515"/>
    <cellStyle name="Normal 61 2" xfId="12217"/>
    <cellStyle name="Normal 61 3" xfId="31378"/>
    <cellStyle name="Normal 61 3 2" xfId="31417"/>
    <cellStyle name="Normal 61 3 3" xfId="31538"/>
    <cellStyle name="Normal 61 3 3 2" xfId="31614"/>
    <cellStyle name="Normal 61 3 3 3" xfId="31786"/>
    <cellStyle name="Normal 61 3 4" xfId="31711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79"/>
    <cellStyle name="Normal 63 3 2" xfId="31466"/>
    <cellStyle name="Normal 63 3 3" xfId="31539"/>
    <cellStyle name="Normal 63 3 3 2" xfId="31618"/>
    <cellStyle name="Normal 63 3 3 3" xfId="31787"/>
    <cellStyle name="Normal 63 3 4" xfId="31712"/>
    <cellStyle name="Normal 64" xfId="6959"/>
    <cellStyle name="Normal 64 2" xfId="15660"/>
    <cellStyle name="Normal 64 3" xfId="31382"/>
    <cellStyle name="Normal 64 3 2" xfId="31440"/>
    <cellStyle name="Normal 64 3 3" xfId="31542"/>
    <cellStyle name="Normal 64 3 3 2" xfId="31609"/>
    <cellStyle name="Normal 64 3 3 3" xfId="31790"/>
    <cellStyle name="Normal 64 3 4" xfId="31715"/>
    <cellStyle name="Normal 65" xfId="6960"/>
    <cellStyle name="Normal 65 2" xfId="15661"/>
    <cellStyle name="Normal 65 3" xfId="31383"/>
    <cellStyle name="Normal 65 3 2" xfId="31459"/>
    <cellStyle name="Normal 65 3 3" xfId="31543"/>
    <cellStyle name="Normal 65 3 3 2" xfId="31573"/>
    <cellStyle name="Normal 65 3 3 3" xfId="31791"/>
    <cellStyle name="Normal 65 3 4" xfId="31716"/>
    <cellStyle name="Normal 66" xfId="6961"/>
    <cellStyle name="Normal 66 2" xfId="15662"/>
    <cellStyle name="Normal 66 3" xfId="31384"/>
    <cellStyle name="Normal 66 3 2" xfId="31426"/>
    <cellStyle name="Normal 66 3 3" xfId="31544"/>
    <cellStyle name="Normal 66 3 3 2" xfId="31593"/>
    <cellStyle name="Normal 66 3 3 3" xfId="31792"/>
    <cellStyle name="Normal 66 3 4" xfId="31717"/>
    <cellStyle name="Normal 67" xfId="6956"/>
    <cellStyle name="Normal 67 2" xfId="15658"/>
    <cellStyle name="Normal 67 3" xfId="31380"/>
    <cellStyle name="Normal 67 3 2" xfId="31462"/>
    <cellStyle name="Normal 67 3 3" xfId="31540"/>
    <cellStyle name="Normal 67 3 3 2" xfId="31625"/>
    <cellStyle name="Normal 67 3 3 3" xfId="31788"/>
    <cellStyle name="Normal 67 3 4" xfId="31713"/>
    <cellStyle name="Normal 68" xfId="6957"/>
    <cellStyle name="Normal 68 2" xfId="15659"/>
    <cellStyle name="Normal 68 3" xfId="31381"/>
    <cellStyle name="Normal 68 3 2" xfId="31428"/>
    <cellStyle name="Normal 68 3 3" xfId="31541"/>
    <cellStyle name="Normal 68 3 3 2" xfId="31567"/>
    <cellStyle name="Normal 68 3 3 3" xfId="31789"/>
    <cellStyle name="Normal 68 3 4" xfId="31714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393"/>
    <cellStyle name="Normal 71 2 2 2" xfId="31418"/>
    <cellStyle name="Normal 71 2 2 3" xfId="31549"/>
    <cellStyle name="Normal 71 2 2 3 2" xfId="31619"/>
    <cellStyle name="Normal 71 2 2 3 3" xfId="31797"/>
    <cellStyle name="Normal 71 2 2 4" xfId="31722"/>
    <cellStyle name="Normal 71 2 3" xfId="31389"/>
    <cellStyle name="Normal 71 2 4" xfId="31637"/>
    <cellStyle name="Normal 71 3" xfId="31385"/>
    <cellStyle name="Normal 71 3 2" xfId="31455"/>
    <cellStyle name="Normal 71 3 3" xfId="31545"/>
    <cellStyle name="Normal 71 3 3 2" xfId="31592"/>
    <cellStyle name="Normal 71 3 3 3" xfId="31793"/>
    <cellStyle name="Normal 71 3 4" xfId="31718"/>
    <cellStyle name="Normal 71 4" xfId="31632"/>
    <cellStyle name="Normal 72" xfId="7022"/>
    <cellStyle name="Normal 72 2" xfId="31390"/>
    <cellStyle name="Normal 72 2 2" xfId="31403"/>
    <cellStyle name="Normal 72 2 3" xfId="31399"/>
    <cellStyle name="Normal 72 2 3 2" xfId="31479"/>
    <cellStyle name="Normal 72 2 3 2 2" xfId="31553"/>
    <cellStyle name="Normal 72 2 3 2 2 2" xfId="31647"/>
    <cellStyle name="Normal 72 2 3 2 2 3" xfId="31801"/>
    <cellStyle name="Normal 72 2 3 3" xfId="31726"/>
    <cellStyle name="Normal 72 2 4" xfId="31598"/>
    <cellStyle name="Normal 72 3" xfId="31386"/>
    <cellStyle name="Normal 72 3 2" xfId="31473"/>
    <cellStyle name="Normal 72 3 3" xfId="31546"/>
    <cellStyle name="Normal 72 3 3 2" xfId="31643"/>
    <cellStyle name="Normal 72 3 3 3" xfId="31794"/>
    <cellStyle name="Normal 72 3 4" xfId="31719"/>
    <cellStyle name="Normal 72 4" xfId="31633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2"/>
    <cellStyle name="Normal 75 2 2" xfId="31405"/>
    <cellStyle name="Normal 75 2 3" xfId="31400"/>
    <cellStyle name="Normal 75 2 3 2" xfId="31480"/>
    <cellStyle name="Normal 75 2 3 2 2" xfId="31554"/>
    <cellStyle name="Normal 75 2 3 2 2 2" xfId="31648"/>
    <cellStyle name="Normal 75 2 3 2 2 3" xfId="31802"/>
    <cellStyle name="Normal 75 2 3 3" xfId="31727"/>
    <cellStyle name="Normal 75 2 4" xfId="31603"/>
    <cellStyle name="Normal 75 3" xfId="31388"/>
    <cellStyle name="Normal 75 3 2" xfId="31475"/>
    <cellStyle name="Normal 75 3 3" xfId="31548"/>
    <cellStyle name="Normal 75 3 3 2" xfId="31645"/>
    <cellStyle name="Normal 75 3 3 3" xfId="31796"/>
    <cellStyle name="Normal 75 3 4" xfId="31721"/>
    <cellStyle name="Normal 75 4" xfId="31635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2"/>
    <cellStyle name="Normal 8 2 3 2" xfId="31437"/>
    <cellStyle name="Normal 8 2 3 3" xfId="31502"/>
    <cellStyle name="Normal 8 2 3 3 2" xfId="31613"/>
    <cellStyle name="Normal 8 2 3 3 3" xfId="31750"/>
    <cellStyle name="Normal 8 2 3 4" xfId="31675"/>
    <cellStyle name="Normal 8 3" xfId="260"/>
    <cellStyle name="Normal 8 4" xfId="31324"/>
    <cellStyle name="Normal 8 4 2" xfId="31423"/>
    <cellStyle name="Normal 8 4 3" xfId="31484"/>
    <cellStyle name="Normal 8 4 3 2" xfId="31629"/>
    <cellStyle name="Normal 8 4 3 3" xfId="31732"/>
    <cellStyle name="Normal 8 4 4" xfId="31657"/>
    <cellStyle name="Normal 9" xfId="19"/>
    <cellStyle name="Normal 9 2" xfId="255"/>
    <cellStyle name="Normal 9 2 2" xfId="8966"/>
    <cellStyle name="Normal 9 2 3" xfId="31352"/>
    <cellStyle name="Normal 9 2 3 2" xfId="31408"/>
    <cellStyle name="Normal 9 2 3 3" xfId="31512"/>
    <cellStyle name="Normal 9 2 3 3 2" xfId="31560"/>
    <cellStyle name="Normal 9 2 3 3 3" xfId="31760"/>
    <cellStyle name="Normal 9 2 3 4" xfId="31685"/>
    <cellStyle name="Normal 9 3" xfId="251"/>
    <cellStyle name="Normal 9 4" xfId="31325"/>
    <cellStyle name="Normal 9 4 2" xfId="31445"/>
    <cellStyle name="Normal 9 4 3" xfId="31485"/>
    <cellStyle name="Normal 9 4 3 2" xfId="31596"/>
    <cellStyle name="Normal 9 4 3 3" xfId="31733"/>
    <cellStyle name="Normal 9 4 4" xfId="31658"/>
    <cellStyle name="Texte explicatif 2" xfId="6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5"/>
  <sheetViews>
    <sheetView topLeftCell="AG1" workbookViewId="0">
      <pane ySplit="3" topLeftCell="A4" activePane="bottomLeft" state="frozen"/>
      <selection pane="bottomLeft" activeCell="AS15" sqref="AS15"/>
    </sheetView>
  </sheetViews>
  <sheetFormatPr baseColWidth="10" defaultRowHeight="15"/>
  <sheetData>
    <row r="1" spans="1:69">
      <c r="A1" s="28" t="s">
        <v>0</v>
      </c>
      <c r="B1" s="28" t="s">
        <v>1</v>
      </c>
      <c r="C1" s="28" t="s">
        <v>2</v>
      </c>
      <c r="D1" s="28" t="s">
        <v>3</v>
      </c>
      <c r="E1" s="28"/>
      <c r="F1" s="28" t="s">
        <v>4</v>
      </c>
      <c r="G1" s="26" t="s">
        <v>5</v>
      </c>
      <c r="H1" s="31"/>
      <c r="I1" s="27"/>
      <c r="J1" s="28" t="s">
        <v>6</v>
      </c>
      <c r="K1" s="26" t="s">
        <v>7</v>
      </c>
      <c r="L1" s="31"/>
      <c r="M1" s="27"/>
      <c r="N1" s="28" t="s">
        <v>8</v>
      </c>
      <c r="O1" s="28" t="s">
        <v>9</v>
      </c>
      <c r="P1" s="26" t="s">
        <v>7</v>
      </c>
      <c r="Q1" s="31"/>
      <c r="R1" s="27"/>
      <c r="S1" s="28" t="s">
        <v>10</v>
      </c>
      <c r="T1" s="26" t="s">
        <v>7</v>
      </c>
      <c r="U1" s="31"/>
      <c r="V1" s="27"/>
      <c r="W1" s="32" t="s">
        <v>11</v>
      </c>
      <c r="X1" s="32" t="s">
        <v>12</v>
      </c>
      <c r="Y1" s="26" t="s">
        <v>7</v>
      </c>
      <c r="Z1" s="31"/>
      <c r="AA1" s="27"/>
      <c r="AB1" s="28" t="s">
        <v>13</v>
      </c>
      <c r="AC1" s="20" t="s">
        <v>14</v>
      </c>
      <c r="AD1" s="20" t="s">
        <v>14</v>
      </c>
      <c r="AE1" s="26" t="s">
        <v>15</v>
      </c>
      <c r="AF1" s="31"/>
      <c r="AG1" s="27"/>
      <c r="AH1" s="28" t="s">
        <v>16</v>
      </c>
      <c r="AI1" s="28" t="s">
        <v>17</v>
      </c>
      <c r="AJ1" s="26" t="s">
        <v>14</v>
      </c>
      <c r="AK1" s="27"/>
      <c r="AL1" s="21"/>
      <c r="AM1" s="26" t="s">
        <v>14</v>
      </c>
      <c r="AN1" s="27"/>
      <c r="AO1" s="22"/>
      <c r="AP1" s="28" t="s">
        <v>18</v>
      </c>
      <c r="AQ1" s="26" t="s">
        <v>14</v>
      </c>
      <c r="AR1" s="27"/>
      <c r="AS1" s="22"/>
      <c r="AT1" s="28" t="s">
        <v>176</v>
      </c>
      <c r="AU1" s="28" t="s">
        <v>177</v>
      </c>
      <c r="AV1" s="28" t="s">
        <v>176</v>
      </c>
      <c r="AW1" s="28" t="s">
        <v>177</v>
      </c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69">
      <c r="A2" s="28"/>
      <c r="B2" s="28"/>
      <c r="C2" s="28"/>
      <c r="D2" s="28"/>
      <c r="E2" s="28"/>
      <c r="F2" s="28"/>
      <c r="G2" s="30" t="s">
        <v>178</v>
      </c>
      <c r="H2" s="30"/>
      <c r="I2" s="30"/>
      <c r="J2" s="28"/>
      <c r="K2" s="30" t="s">
        <v>179</v>
      </c>
      <c r="L2" s="30"/>
      <c r="M2" s="30"/>
      <c r="N2" s="28"/>
      <c r="O2" s="28"/>
      <c r="P2" s="30" t="s">
        <v>19</v>
      </c>
      <c r="Q2" s="30"/>
      <c r="R2" s="30"/>
      <c r="S2" s="28"/>
      <c r="T2" s="30" t="s">
        <v>20</v>
      </c>
      <c r="U2" s="30"/>
      <c r="V2" s="30"/>
      <c r="W2" s="32"/>
      <c r="X2" s="32"/>
      <c r="Y2" s="30" t="s">
        <v>21</v>
      </c>
      <c r="Z2" s="30"/>
      <c r="AA2" s="30"/>
      <c r="AB2" s="28"/>
      <c r="AC2" s="20" t="s">
        <v>22</v>
      </c>
      <c r="AD2" s="20" t="s">
        <v>23</v>
      </c>
      <c r="AE2" s="30" t="s">
        <v>16</v>
      </c>
      <c r="AF2" s="30"/>
      <c r="AG2" s="30"/>
      <c r="AH2" s="28"/>
      <c r="AI2" s="28"/>
      <c r="AJ2" s="25" t="s">
        <v>23</v>
      </c>
      <c r="AK2" s="25"/>
      <c r="AL2" s="20"/>
      <c r="AM2" s="25" t="s">
        <v>23</v>
      </c>
      <c r="AN2" s="25"/>
      <c r="AO2" s="20"/>
      <c r="AP2" s="28"/>
      <c r="AQ2" s="25" t="s">
        <v>23</v>
      </c>
      <c r="AR2" s="25"/>
      <c r="AS2" s="20"/>
      <c r="AT2" s="28"/>
      <c r="AU2" s="28"/>
      <c r="AV2" s="28"/>
      <c r="AW2" s="28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9">
      <c r="A3" s="28"/>
      <c r="B3" s="29"/>
      <c r="C3" s="29"/>
      <c r="D3" s="29"/>
      <c r="E3" s="29"/>
      <c r="F3" s="29"/>
      <c r="G3" s="23" t="s">
        <v>24</v>
      </c>
      <c r="H3" s="23" t="s">
        <v>25</v>
      </c>
      <c r="I3" s="23" t="s">
        <v>26</v>
      </c>
      <c r="J3" s="29"/>
      <c r="K3" s="23" t="s">
        <v>24</v>
      </c>
      <c r="L3" s="23" t="s">
        <v>25</v>
      </c>
      <c r="M3" s="23" t="s">
        <v>26</v>
      </c>
      <c r="N3" s="29"/>
      <c r="O3" s="29"/>
      <c r="P3" s="23" t="s">
        <v>24</v>
      </c>
      <c r="Q3" s="23" t="s">
        <v>25</v>
      </c>
      <c r="R3" s="23" t="s">
        <v>26</v>
      </c>
      <c r="S3" s="29"/>
      <c r="T3" s="23" t="s">
        <v>24</v>
      </c>
      <c r="U3" s="23" t="s">
        <v>25</v>
      </c>
      <c r="V3" s="23" t="s">
        <v>26</v>
      </c>
      <c r="W3" s="33"/>
      <c r="X3" s="33"/>
      <c r="Y3" s="23" t="s">
        <v>24</v>
      </c>
      <c r="Z3" s="23" t="s">
        <v>25</v>
      </c>
      <c r="AA3" s="23" t="s">
        <v>26</v>
      </c>
      <c r="AB3" s="29"/>
      <c r="AC3" s="23" t="s">
        <v>27</v>
      </c>
      <c r="AD3" s="23" t="s">
        <v>28</v>
      </c>
      <c r="AE3" s="23" t="s">
        <v>29</v>
      </c>
      <c r="AF3" s="23" t="s">
        <v>25</v>
      </c>
      <c r="AG3" s="23" t="s">
        <v>26</v>
      </c>
      <c r="AH3" s="29"/>
      <c r="AI3" s="29"/>
      <c r="AJ3" s="23" t="s">
        <v>30</v>
      </c>
      <c r="AK3" s="23" t="s">
        <v>26</v>
      </c>
      <c r="AL3" s="23" t="s">
        <v>30</v>
      </c>
      <c r="AM3" s="23" t="s">
        <v>31</v>
      </c>
      <c r="AN3" s="24" t="s">
        <v>26</v>
      </c>
      <c r="AO3" s="23" t="s">
        <v>31</v>
      </c>
      <c r="AP3" s="29"/>
      <c r="AQ3" s="23" t="s">
        <v>32</v>
      </c>
      <c r="AR3" s="23" t="s">
        <v>26</v>
      </c>
      <c r="AS3" s="23" t="s">
        <v>32</v>
      </c>
      <c r="AT3" s="29"/>
      <c r="AU3" s="29"/>
      <c r="AV3" s="29"/>
      <c r="AW3" s="29"/>
      <c r="AX3" s="19" t="s">
        <v>180</v>
      </c>
      <c r="AY3" s="19" t="s">
        <v>181</v>
      </c>
      <c r="AZ3" s="19" t="s">
        <v>182</v>
      </c>
      <c r="BA3" s="19" t="s">
        <v>183</v>
      </c>
      <c r="BB3" s="19" t="s">
        <v>184</v>
      </c>
      <c r="BC3" s="19" t="s">
        <v>185</v>
      </c>
      <c r="BD3" s="19" t="s">
        <v>186</v>
      </c>
      <c r="BE3" s="19" t="s">
        <v>187</v>
      </c>
      <c r="BF3" s="19" t="s">
        <v>181</v>
      </c>
      <c r="BG3" s="19" t="s">
        <v>188</v>
      </c>
      <c r="BH3" s="19" t="s">
        <v>189</v>
      </c>
      <c r="BI3" s="19" t="s">
        <v>190</v>
      </c>
      <c r="BJ3" s="19" t="s">
        <v>191</v>
      </c>
      <c r="BK3" s="19" t="s">
        <v>192</v>
      </c>
      <c r="BL3" s="19" t="s">
        <v>193</v>
      </c>
    </row>
    <row r="4" spans="1:69" s="45" customFormat="1">
      <c r="A4" s="51">
        <v>1</v>
      </c>
      <c r="B4" s="60">
        <v>33053680</v>
      </c>
      <c r="C4" s="55" t="s">
        <v>33</v>
      </c>
      <c r="D4" s="55" t="s">
        <v>34</v>
      </c>
      <c r="E4" s="52" t="s">
        <v>35</v>
      </c>
      <c r="F4" s="51"/>
      <c r="G4" s="59">
        <v>14.5</v>
      </c>
      <c r="H4" s="59">
        <v>1.25</v>
      </c>
      <c r="I4" s="59">
        <v>1</v>
      </c>
      <c r="J4" s="68">
        <v>7.875</v>
      </c>
      <c r="K4" s="59">
        <v>12</v>
      </c>
      <c r="L4" s="59">
        <v>5.5</v>
      </c>
      <c r="M4" s="59">
        <v>1.25</v>
      </c>
      <c r="N4" s="68">
        <v>8.75</v>
      </c>
      <c r="O4" s="68">
        <v>8.2249999999999996</v>
      </c>
      <c r="P4" s="59">
        <v>15</v>
      </c>
      <c r="Q4" s="59">
        <v>1</v>
      </c>
      <c r="R4" s="59">
        <v>6.5</v>
      </c>
      <c r="S4" s="68">
        <v>11.75</v>
      </c>
      <c r="T4" s="59">
        <v>14.5</v>
      </c>
      <c r="U4" s="59">
        <v>3.5</v>
      </c>
      <c r="V4" s="59"/>
      <c r="W4" s="69">
        <v>10</v>
      </c>
      <c r="X4" s="69">
        <v>10.875</v>
      </c>
      <c r="Y4" s="59" t="s">
        <v>154</v>
      </c>
      <c r="Z4" s="59">
        <v>7.5</v>
      </c>
      <c r="AA4" s="59"/>
      <c r="AB4" s="68">
        <v>10</v>
      </c>
      <c r="AC4" s="59">
        <v>11.75</v>
      </c>
      <c r="AD4" s="59">
        <v>11</v>
      </c>
      <c r="AE4" s="59">
        <v>10.5</v>
      </c>
      <c r="AF4" s="59">
        <v>4.5</v>
      </c>
      <c r="AG4" s="59"/>
      <c r="AH4" s="68">
        <v>7.5</v>
      </c>
      <c r="AI4" s="68">
        <v>10.050000000000001</v>
      </c>
      <c r="AJ4" s="59">
        <v>7.5</v>
      </c>
      <c r="AK4" s="59"/>
      <c r="AL4" s="59"/>
      <c r="AM4" s="59">
        <v>11.5</v>
      </c>
      <c r="AN4" s="59"/>
      <c r="AO4" s="59"/>
      <c r="AP4" s="68">
        <v>9.5</v>
      </c>
      <c r="AQ4" s="59">
        <v>14</v>
      </c>
      <c r="AR4" s="59">
        <v>0</v>
      </c>
      <c r="AS4" s="59"/>
      <c r="AT4" s="68">
        <v>9.875</v>
      </c>
      <c r="AU4" s="51">
        <v>19</v>
      </c>
      <c r="AV4" s="51"/>
      <c r="AW4" s="51"/>
      <c r="AX4" s="55">
        <v>0</v>
      </c>
      <c r="AY4" s="55">
        <v>0</v>
      </c>
      <c r="AZ4" s="55">
        <v>0</v>
      </c>
      <c r="BA4" s="55">
        <v>4</v>
      </c>
      <c r="BB4" s="55">
        <v>4</v>
      </c>
      <c r="BC4" s="55">
        <v>8</v>
      </c>
      <c r="BD4" s="55">
        <v>4</v>
      </c>
      <c r="BE4" s="55">
        <v>2</v>
      </c>
      <c r="BF4" s="55">
        <v>1</v>
      </c>
      <c r="BG4" s="55">
        <v>0</v>
      </c>
      <c r="BH4" s="55">
        <v>9</v>
      </c>
      <c r="BI4" s="55">
        <v>0</v>
      </c>
      <c r="BJ4" s="55">
        <v>1</v>
      </c>
      <c r="BK4" s="55">
        <v>1</v>
      </c>
      <c r="BL4" s="55">
        <v>1</v>
      </c>
      <c r="BM4" s="68">
        <v>8.7132352941176467</v>
      </c>
      <c r="BN4" s="51">
        <v>15</v>
      </c>
      <c r="BO4" s="80">
        <v>-1.1617647058823533</v>
      </c>
      <c r="BP4" s="48" t="s">
        <v>215</v>
      </c>
      <c r="BQ4" s="48" t="s">
        <v>216</v>
      </c>
    </row>
    <row r="5" spans="1:69" s="45" customFormat="1">
      <c r="A5" s="51">
        <v>2</v>
      </c>
      <c r="B5" s="60">
        <v>33044448</v>
      </c>
      <c r="C5" s="55" t="s">
        <v>36</v>
      </c>
      <c r="D5" s="55" t="s">
        <v>37</v>
      </c>
      <c r="E5" s="52" t="s">
        <v>35</v>
      </c>
      <c r="F5" s="51"/>
      <c r="G5" s="59">
        <v>14.5</v>
      </c>
      <c r="H5" s="59">
        <v>3.5</v>
      </c>
      <c r="I5" s="59"/>
      <c r="J5" s="68">
        <v>9</v>
      </c>
      <c r="K5" s="59">
        <v>16.5</v>
      </c>
      <c r="L5" s="59">
        <v>3.25</v>
      </c>
      <c r="M5" s="59"/>
      <c r="N5" s="68">
        <v>9.875</v>
      </c>
      <c r="O5" s="68">
        <v>9.35</v>
      </c>
      <c r="P5" s="59">
        <v>14.5</v>
      </c>
      <c r="Q5" s="59">
        <v>6</v>
      </c>
      <c r="R5" s="59"/>
      <c r="S5" s="68">
        <v>11.25</v>
      </c>
      <c r="T5" s="59">
        <v>14</v>
      </c>
      <c r="U5" s="59">
        <v>1.25</v>
      </c>
      <c r="V5" s="59"/>
      <c r="W5" s="69">
        <v>8.375</v>
      </c>
      <c r="X5" s="69">
        <v>9.8125</v>
      </c>
      <c r="Y5" s="59" t="s">
        <v>155</v>
      </c>
      <c r="Z5" s="59">
        <v>9.25</v>
      </c>
      <c r="AA5" s="59"/>
      <c r="AB5" s="68">
        <v>10.375</v>
      </c>
      <c r="AC5" s="59">
        <v>14</v>
      </c>
      <c r="AD5" s="59">
        <v>12</v>
      </c>
      <c r="AE5" s="59">
        <v>17.5</v>
      </c>
      <c r="AF5" s="59">
        <v>12</v>
      </c>
      <c r="AG5" s="59"/>
      <c r="AH5" s="68">
        <v>14.75</v>
      </c>
      <c r="AI5" s="68">
        <v>12.3</v>
      </c>
      <c r="AJ5" s="77">
        <v>11.5</v>
      </c>
      <c r="AK5" s="77">
        <v>11.5</v>
      </c>
      <c r="AL5" s="59"/>
      <c r="AM5" s="59">
        <v>8</v>
      </c>
      <c r="AN5" s="59"/>
      <c r="AO5" s="59"/>
      <c r="AP5" s="68">
        <v>9.75</v>
      </c>
      <c r="AQ5" s="59">
        <v>12.75</v>
      </c>
      <c r="AR5" s="59"/>
      <c r="AS5" s="59"/>
      <c r="AT5" s="68">
        <v>10.573529411764707</v>
      </c>
      <c r="AU5" s="51">
        <v>30</v>
      </c>
      <c r="AV5" s="51"/>
      <c r="AW5" s="51"/>
      <c r="AX5" s="55">
        <v>0</v>
      </c>
      <c r="AY5" s="55">
        <v>0</v>
      </c>
      <c r="AZ5" s="55">
        <v>0</v>
      </c>
      <c r="BA5" s="55">
        <v>4</v>
      </c>
      <c r="BB5" s="55">
        <v>0</v>
      </c>
      <c r="BC5" s="55">
        <v>4</v>
      </c>
      <c r="BD5" s="55">
        <v>4</v>
      </c>
      <c r="BE5" s="55">
        <v>2</v>
      </c>
      <c r="BF5" s="55">
        <v>1</v>
      </c>
      <c r="BG5" s="55">
        <v>2</v>
      </c>
      <c r="BH5" s="55">
        <v>9</v>
      </c>
      <c r="BI5" s="55">
        <v>1</v>
      </c>
      <c r="BJ5" s="55">
        <v>0</v>
      </c>
      <c r="BK5" s="55">
        <v>1</v>
      </c>
      <c r="BL5" s="55">
        <v>1</v>
      </c>
      <c r="BM5" s="68">
        <v>10.573529411764707</v>
      </c>
      <c r="BN5" s="51">
        <v>30</v>
      </c>
      <c r="BO5" s="80">
        <v>0</v>
      </c>
      <c r="BP5" s="73" t="s">
        <v>217</v>
      </c>
      <c r="BQ5" s="73" t="s">
        <v>217</v>
      </c>
    </row>
    <row r="6" spans="1:69" s="45" customFormat="1">
      <c r="A6" s="51">
        <v>3</v>
      </c>
      <c r="B6" s="60">
        <v>36019351</v>
      </c>
      <c r="C6" s="55" t="s">
        <v>38</v>
      </c>
      <c r="D6" s="55" t="s">
        <v>39</v>
      </c>
      <c r="E6" s="52" t="s">
        <v>35</v>
      </c>
      <c r="F6" s="51"/>
      <c r="G6" s="59">
        <v>10</v>
      </c>
      <c r="H6" s="59">
        <v>1</v>
      </c>
      <c r="I6" s="59">
        <v>4.5</v>
      </c>
      <c r="J6" s="68">
        <v>7.25</v>
      </c>
      <c r="K6" s="59">
        <v>14.5</v>
      </c>
      <c r="L6" s="59">
        <v>0.75</v>
      </c>
      <c r="M6" s="59"/>
      <c r="N6" s="68">
        <v>7.625</v>
      </c>
      <c r="O6" s="68">
        <v>7.4</v>
      </c>
      <c r="P6" s="59">
        <v>9</v>
      </c>
      <c r="Q6" s="59">
        <v>1.5</v>
      </c>
      <c r="R6" s="59"/>
      <c r="S6" s="68">
        <v>6.25</v>
      </c>
      <c r="T6" s="59">
        <v>15</v>
      </c>
      <c r="U6" s="59">
        <v>0.75</v>
      </c>
      <c r="V6" s="59"/>
      <c r="W6" s="69">
        <v>9.125</v>
      </c>
      <c r="X6" s="69">
        <v>7.6875</v>
      </c>
      <c r="Y6" s="59" t="s">
        <v>156</v>
      </c>
      <c r="Z6" s="59">
        <v>4.25</v>
      </c>
      <c r="AA6" s="59"/>
      <c r="AB6" s="68">
        <v>6.875</v>
      </c>
      <c r="AC6" s="59">
        <v>13.5</v>
      </c>
      <c r="AD6" s="59">
        <v>11</v>
      </c>
      <c r="AE6" s="59">
        <v>8.5</v>
      </c>
      <c r="AF6" s="59">
        <v>3.5</v>
      </c>
      <c r="AG6" s="59"/>
      <c r="AH6" s="68">
        <v>6</v>
      </c>
      <c r="AI6" s="68">
        <v>8.85</v>
      </c>
      <c r="AJ6" s="77">
        <v>12</v>
      </c>
      <c r="AK6" s="77">
        <v>12</v>
      </c>
      <c r="AL6" s="59"/>
      <c r="AM6" s="59">
        <v>13.5</v>
      </c>
      <c r="AN6" s="59"/>
      <c r="AO6" s="59"/>
      <c r="AP6" s="68">
        <v>12.75</v>
      </c>
      <c r="AQ6" s="59">
        <v>15</v>
      </c>
      <c r="AR6" s="59">
        <v>0</v>
      </c>
      <c r="AS6" s="59"/>
      <c r="AT6" s="68">
        <v>8.9705882352941178</v>
      </c>
      <c r="AU6" s="51">
        <v>6</v>
      </c>
      <c r="AV6" s="51"/>
      <c r="AW6" s="51"/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2</v>
      </c>
      <c r="BF6" s="55">
        <v>1</v>
      </c>
      <c r="BG6" s="55">
        <v>0</v>
      </c>
      <c r="BH6" s="55">
        <v>3</v>
      </c>
      <c r="BI6" s="55">
        <v>1</v>
      </c>
      <c r="BJ6" s="55">
        <v>1</v>
      </c>
      <c r="BK6" s="55">
        <v>2</v>
      </c>
      <c r="BL6" s="55">
        <v>1</v>
      </c>
      <c r="BM6" s="68">
        <v>8.6617647058823533</v>
      </c>
      <c r="BN6" s="51">
        <v>6</v>
      </c>
      <c r="BO6" s="80">
        <v>-0.3088235294117645</v>
      </c>
      <c r="BP6" s="73" t="s">
        <v>217</v>
      </c>
      <c r="BQ6" s="73" t="s">
        <v>217</v>
      </c>
    </row>
    <row r="7" spans="1:69" s="45" customFormat="1">
      <c r="A7" s="51">
        <v>4</v>
      </c>
      <c r="B7" s="53" t="s">
        <v>40</v>
      </c>
      <c r="C7" s="53" t="s">
        <v>41</v>
      </c>
      <c r="D7" s="55" t="s">
        <v>42</v>
      </c>
      <c r="E7" s="46" t="s">
        <v>35</v>
      </c>
      <c r="F7" s="51"/>
      <c r="G7" s="59">
        <v>2.5</v>
      </c>
      <c r="H7" s="59">
        <v>0</v>
      </c>
      <c r="I7" s="59"/>
      <c r="J7" s="68">
        <v>1.25</v>
      </c>
      <c r="K7" s="59">
        <v>11.5</v>
      </c>
      <c r="L7" s="59">
        <v>1</v>
      </c>
      <c r="M7" s="59"/>
      <c r="N7" s="68">
        <v>6.25</v>
      </c>
      <c r="O7" s="68">
        <v>3.25</v>
      </c>
      <c r="P7" s="59">
        <v>5.5</v>
      </c>
      <c r="Q7" s="59">
        <v>4</v>
      </c>
      <c r="R7" s="59">
        <v>5</v>
      </c>
      <c r="S7" s="68">
        <v>6.25</v>
      </c>
      <c r="T7" s="59">
        <v>14</v>
      </c>
      <c r="U7" s="59">
        <v>8</v>
      </c>
      <c r="V7" s="59">
        <v>8</v>
      </c>
      <c r="W7" s="69">
        <v>11.75</v>
      </c>
      <c r="X7" s="69">
        <v>9</v>
      </c>
      <c r="Y7" s="59">
        <v>7</v>
      </c>
      <c r="Z7" s="59">
        <v>0.5</v>
      </c>
      <c r="AA7" s="59"/>
      <c r="AB7" s="68">
        <v>4.75</v>
      </c>
      <c r="AC7" s="59">
        <v>10</v>
      </c>
      <c r="AD7" s="59">
        <v>0</v>
      </c>
      <c r="AE7" s="59">
        <v>0</v>
      </c>
      <c r="AF7" s="59"/>
      <c r="AG7" s="59"/>
      <c r="AH7" s="68">
        <v>0</v>
      </c>
      <c r="AI7" s="68">
        <v>3.9</v>
      </c>
      <c r="AJ7" s="77">
        <v>11</v>
      </c>
      <c r="AK7" s="77">
        <v>11</v>
      </c>
      <c r="AL7" s="59"/>
      <c r="AM7" s="59">
        <v>6</v>
      </c>
      <c r="AN7" s="59"/>
      <c r="AO7" s="59"/>
      <c r="AP7" s="68">
        <v>8.5</v>
      </c>
      <c r="AQ7" s="59">
        <v>12.5</v>
      </c>
      <c r="AR7" s="59">
        <v>0</v>
      </c>
      <c r="AS7" s="59"/>
      <c r="AT7" s="68">
        <v>5.9558823529411766</v>
      </c>
      <c r="AU7" s="51">
        <v>8</v>
      </c>
      <c r="AV7" s="51"/>
      <c r="AW7" s="51"/>
      <c r="AX7" s="55">
        <v>0</v>
      </c>
      <c r="AY7" s="55">
        <v>0</v>
      </c>
      <c r="AZ7" s="55">
        <v>0</v>
      </c>
      <c r="BA7" s="55">
        <v>0</v>
      </c>
      <c r="BB7" s="55">
        <v>4</v>
      </c>
      <c r="BC7" s="55">
        <v>4</v>
      </c>
      <c r="BD7" s="55">
        <v>0</v>
      </c>
      <c r="BE7" s="55">
        <v>2</v>
      </c>
      <c r="BF7" s="55">
        <v>0</v>
      </c>
      <c r="BG7" s="55">
        <v>0</v>
      </c>
      <c r="BH7" s="55">
        <v>2</v>
      </c>
      <c r="BI7" s="55">
        <v>1</v>
      </c>
      <c r="BJ7" s="55">
        <v>0</v>
      </c>
      <c r="BK7" s="55">
        <v>1</v>
      </c>
      <c r="BL7" s="55">
        <v>1</v>
      </c>
      <c r="BM7" s="68">
        <v>5.5</v>
      </c>
      <c r="BN7" s="51">
        <v>4</v>
      </c>
      <c r="BO7" s="80">
        <v>-0.45588235294117663</v>
      </c>
      <c r="BP7" s="73" t="s">
        <v>217</v>
      </c>
      <c r="BQ7" s="73" t="s">
        <v>217</v>
      </c>
    </row>
    <row r="8" spans="1:69" s="45" customFormat="1">
      <c r="A8" s="51">
        <v>5</v>
      </c>
      <c r="B8" s="60">
        <v>35003597</v>
      </c>
      <c r="C8" s="55" t="s">
        <v>43</v>
      </c>
      <c r="D8" s="55" t="s">
        <v>44</v>
      </c>
      <c r="E8" s="52" t="s">
        <v>35</v>
      </c>
      <c r="F8" s="51"/>
      <c r="G8" s="59">
        <v>15</v>
      </c>
      <c r="H8" s="59">
        <v>1.75</v>
      </c>
      <c r="I8" s="59"/>
      <c r="J8" s="68">
        <v>8.375</v>
      </c>
      <c r="K8" s="59">
        <v>15</v>
      </c>
      <c r="L8" s="77">
        <v>3.25</v>
      </c>
      <c r="M8" s="59"/>
      <c r="N8" s="68">
        <v>9.125</v>
      </c>
      <c r="O8" s="68">
        <v>8.6750000000000007</v>
      </c>
      <c r="P8" s="59">
        <v>14</v>
      </c>
      <c r="Q8" s="59">
        <v>7</v>
      </c>
      <c r="R8" s="59"/>
      <c r="S8" s="68">
        <v>11.5</v>
      </c>
      <c r="T8" s="59">
        <v>14.5</v>
      </c>
      <c r="U8" s="59">
        <v>1.75</v>
      </c>
      <c r="V8" s="59"/>
      <c r="W8" s="69">
        <v>9.125</v>
      </c>
      <c r="X8" s="69">
        <v>10.3125</v>
      </c>
      <c r="Y8" s="59">
        <v>10</v>
      </c>
      <c r="Z8" s="59">
        <v>6.75</v>
      </c>
      <c r="AA8" s="59"/>
      <c r="AB8" s="68">
        <v>9.375</v>
      </c>
      <c r="AC8" s="59">
        <v>15</v>
      </c>
      <c r="AD8" s="59">
        <v>13</v>
      </c>
      <c r="AE8" s="59">
        <v>16.5</v>
      </c>
      <c r="AF8" s="59">
        <v>1.5</v>
      </c>
      <c r="AG8" s="59"/>
      <c r="AH8" s="68">
        <v>9</v>
      </c>
      <c r="AI8" s="68">
        <v>11.15</v>
      </c>
      <c r="AJ8" s="77">
        <v>11.5</v>
      </c>
      <c r="AK8" s="77">
        <v>11.5</v>
      </c>
      <c r="AL8" s="59"/>
      <c r="AM8" s="59">
        <v>7.5</v>
      </c>
      <c r="AN8" s="59"/>
      <c r="AO8" s="59"/>
      <c r="AP8" s="68">
        <v>9.5</v>
      </c>
      <c r="AQ8" s="59">
        <v>14.25</v>
      </c>
      <c r="AR8" s="59"/>
      <c r="AS8" s="59"/>
      <c r="AT8" s="68">
        <v>10.213235294117647</v>
      </c>
      <c r="AU8" s="51">
        <v>30</v>
      </c>
      <c r="AV8" s="51"/>
      <c r="AW8" s="51"/>
      <c r="AX8" s="55">
        <v>0</v>
      </c>
      <c r="AY8" s="55">
        <v>0</v>
      </c>
      <c r="AZ8" s="55">
        <v>0</v>
      </c>
      <c r="BA8" s="55">
        <v>4</v>
      </c>
      <c r="BB8" s="55">
        <v>0</v>
      </c>
      <c r="BC8" s="55">
        <v>8</v>
      </c>
      <c r="BD8" s="55">
        <v>0</v>
      </c>
      <c r="BE8" s="55">
        <v>2</v>
      </c>
      <c r="BF8" s="55">
        <v>1</v>
      </c>
      <c r="BG8" s="55">
        <v>0</v>
      </c>
      <c r="BH8" s="55">
        <v>9</v>
      </c>
      <c r="BI8" s="55">
        <v>1</v>
      </c>
      <c r="BJ8" s="55">
        <v>0</v>
      </c>
      <c r="BK8" s="55">
        <v>1</v>
      </c>
      <c r="BL8" s="55">
        <v>1</v>
      </c>
      <c r="BM8" s="68">
        <v>10.213235294117647</v>
      </c>
      <c r="BN8" s="51">
        <v>30</v>
      </c>
      <c r="BO8" s="80">
        <v>0</v>
      </c>
      <c r="BP8" s="73" t="s">
        <v>217</v>
      </c>
      <c r="BQ8" s="73" t="s">
        <v>217</v>
      </c>
    </row>
    <row r="9" spans="1:69" s="45" customFormat="1">
      <c r="A9" s="51">
        <v>6</v>
      </c>
      <c r="B9" s="60">
        <v>34075009</v>
      </c>
      <c r="C9" s="55" t="s">
        <v>45</v>
      </c>
      <c r="D9" s="55" t="s">
        <v>46</v>
      </c>
      <c r="E9" s="52" t="s">
        <v>35</v>
      </c>
      <c r="F9" s="51"/>
      <c r="G9" s="59">
        <v>0</v>
      </c>
      <c r="H9" s="59"/>
      <c r="I9" s="59"/>
      <c r="J9" s="68">
        <v>0</v>
      </c>
      <c r="K9" s="59">
        <v>0</v>
      </c>
      <c r="L9" s="59"/>
      <c r="M9" s="59"/>
      <c r="N9" s="68">
        <v>0</v>
      </c>
      <c r="O9" s="68">
        <v>0</v>
      </c>
      <c r="P9" s="59">
        <v>0</v>
      </c>
      <c r="Q9" s="59"/>
      <c r="R9" s="59"/>
      <c r="S9" s="68">
        <v>1</v>
      </c>
      <c r="T9" s="59">
        <v>0</v>
      </c>
      <c r="U9" s="59"/>
      <c r="V9" s="59"/>
      <c r="W9" s="69">
        <v>0</v>
      </c>
      <c r="X9" s="69">
        <v>0.5</v>
      </c>
      <c r="Y9" s="59">
        <v>0</v>
      </c>
      <c r="Z9" s="59"/>
      <c r="AA9" s="59"/>
      <c r="AB9" s="68"/>
      <c r="AC9" s="59">
        <v>0</v>
      </c>
      <c r="AD9" s="59">
        <v>0</v>
      </c>
      <c r="AE9" s="59">
        <v>0</v>
      </c>
      <c r="AF9" s="59"/>
      <c r="AG9" s="59"/>
      <c r="AH9" s="68">
        <v>0</v>
      </c>
      <c r="AI9" s="68">
        <v>0</v>
      </c>
      <c r="AJ9" s="59"/>
      <c r="AK9" s="59"/>
      <c r="AL9" s="59"/>
      <c r="AM9" s="59"/>
      <c r="AN9" s="59"/>
      <c r="AO9" s="59"/>
      <c r="AP9" s="68">
        <v>0</v>
      </c>
      <c r="AQ9" s="59"/>
      <c r="AR9" s="59">
        <v>0</v>
      </c>
      <c r="AS9" s="59"/>
      <c r="AT9" s="68">
        <v>0.11764705882352941</v>
      </c>
      <c r="AU9" s="51">
        <v>0</v>
      </c>
      <c r="AV9" s="51"/>
      <c r="AW9" s="51"/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v>0</v>
      </c>
      <c r="BL9" s="55">
        <v>0</v>
      </c>
      <c r="BM9" s="68">
        <v>0.11764705882352941</v>
      </c>
      <c r="BN9" s="51">
        <v>0</v>
      </c>
      <c r="BO9" s="80">
        <v>0</v>
      </c>
      <c r="BP9" s="73" t="s">
        <v>217</v>
      </c>
      <c r="BQ9" s="73" t="s">
        <v>217</v>
      </c>
    </row>
    <row r="10" spans="1:69" s="45" customFormat="1">
      <c r="A10" s="51">
        <v>7</v>
      </c>
      <c r="B10" s="60">
        <v>36013440</v>
      </c>
      <c r="C10" s="55" t="s">
        <v>47</v>
      </c>
      <c r="D10" s="55" t="s">
        <v>48</v>
      </c>
      <c r="E10" s="52" t="s">
        <v>35</v>
      </c>
      <c r="F10" s="51"/>
      <c r="G10" s="59">
        <v>14.5</v>
      </c>
      <c r="H10" s="59">
        <v>1.25</v>
      </c>
      <c r="I10" s="59">
        <v>1.5</v>
      </c>
      <c r="J10" s="68">
        <v>8</v>
      </c>
      <c r="K10" s="59">
        <v>13.5</v>
      </c>
      <c r="L10" s="77">
        <v>4</v>
      </c>
      <c r="M10" s="59">
        <v>3.25</v>
      </c>
      <c r="N10" s="68">
        <v>8.75</v>
      </c>
      <c r="O10" s="68">
        <v>8.3000000000000007</v>
      </c>
      <c r="P10" s="59">
        <v>11.5</v>
      </c>
      <c r="Q10" s="59">
        <v>2</v>
      </c>
      <c r="R10" s="59">
        <v>0.5</v>
      </c>
      <c r="S10" s="68">
        <v>7.75</v>
      </c>
      <c r="T10" s="59">
        <v>14.5</v>
      </c>
      <c r="U10" s="59">
        <v>6</v>
      </c>
      <c r="V10" s="59">
        <v>6</v>
      </c>
      <c r="W10" s="69">
        <v>11.25</v>
      </c>
      <c r="X10" s="69">
        <v>9.5</v>
      </c>
      <c r="Y10" s="59">
        <v>11</v>
      </c>
      <c r="Z10" s="59">
        <v>2.25</v>
      </c>
      <c r="AA10" s="59">
        <v>4</v>
      </c>
      <c r="AB10" s="68">
        <v>8.5</v>
      </c>
      <c r="AC10" s="59">
        <v>11.75</v>
      </c>
      <c r="AD10" s="59">
        <v>12</v>
      </c>
      <c r="AE10" s="59">
        <v>14.5</v>
      </c>
      <c r="AF10" s="59">
        <v>2.5</v>
      </c>
      <c r="AG10" s="59"/>
      <c r="AH10" s="68">
        <v>8.5</v>
      </c>
      <c r="AI10" s="68">
        <v>9.85</v>
      </c>
      <c r="AJ10" s="77">
        <v>11</v>
      </c>
      <c r="AK10" s="77">
        <v>11</v>
      </c>
      <c r="AL10" s="59"/>
      <c r="AM10" s="59">
        <v>8</v>
      </c>
      <c r="AN10" s="59"/>
      <c r="AO10" s="59">
        <v>14</v>
      </c>
      <c r="AP10" s="68">
        <v>12.5</v>
      </c>
      <c r="AQ10" s="59">
        <v>11.75</v>
      </c>
      <c r="AR10" s="59">
        <v>0</v>
      </c>
      <c r="AS10" s="59"/>
      <c r="AT10" s="68">
        <v>9.735294117647058</v>
      </c>
      <c r="AU10" s="51">
        <v>10</v>
      </c>
      <c r="AV10" s="51"/>
      <c r="AW10" s="51"/>
      <c r="AX10" s="55">
        <v>0</v>
      </c>
      <c r="AY10" s="55">
        <v>0</v>
      </c>
      <c r="AZ10" s="55">
        <v>0</v>
      </c>
      <c r="BA10" s="55">
        <v>0</v>
      </c>
      <c r="BB10" s="55">
        <v>4</v>
      </c>
      <c r="BC10" s="55">
        <v>4</v>
      </c>
      <c r="BD10" s="55">
        <v>0</v>
      </c>
      <c r="BE10" s="55">
        <v>2</v>
      </c>
      <c r="BF10" s="55">
        <v>1</v>
      </c>
      <c r="BG10" s="55">
        <v>0</v>
      </c>
      <c r="BH10" s="55">
        <v>3</v>
      </c>
      <c r="BI10" s="55">
        <v>1</v>
      </c>
      <c r="BJ10" s="55">
        <v>0</v>
      </c>
      <c r="BK10" s="55">
        <v>2</v>
      </c>
      <c r="BL10" s="55">
        <v>1</v>
      </c>
      <c r="BM10" s="68">
        <v>8.9044117647058822</v>
      </c>
      <c r="BN10" s="51">
        <v>5</v>
      </c>
      <c r="BO10" s="80">
        <v>-0.83088235294117574</v>
      </c>
      <c r="BP10" s="48" t="s">
        <v>215</v>
      </c>
      <c r="BQ10" s="48" t="s">
        <v>216</v>
      </c>
    </row>
    <row r="11" spans="1:69" s="45" customFormat="1">
      <c r="A11" s="51">
        <v>8</v>
      </c>
      <c r="B11" s="60">
        <v>36008320</v>
      </c>
      <c r="C11" s="55" t="s">
        <v>49</v>
      </c>
      <c r="D11" s="55" t="s">
        <v>50</v>
      </c>
      <c r="E11" s="52" t="s">
        <v>35</v>
      </c>
      <c r="F11" s="51"/>
      <c r="G11" s="59">
        <v>14</v>
      </c>
      <c r="H11" s="59">
        <v>3.5</v>
      </c>
      <c r="I11" s="59">
        <v>2</v>
      </c>
      <c r="J11" s="68">
        <v>8.75</v>
      </c>
      <c r="K11" s="59">
        <v>14</v>
      </c>
      <c r="L11" s="77">
        <v>7.5</v>
      </c>
      <c r="M11" s="59"/>
      <c r="N11" s="68">
        <v>10.75</v>
      </c>
      <c r="O11" s="68">
        <v>9.5500000000000007</v>
      </c>
      <c r="P11" s="59">
        <v>7</v>
      </c>
      <c r="Q11" s="59">
        <v>1.5</v>
      </c>
      <c r="R11" s="59">
        <v>6</v>
      </c>
      <c r="S11" s="68">
        <v>7.5</v>
      </c>
      <c r="T11" s="59">
        <v>15</v>
      </c>
      <c r="U11" s="59">
        <v>3</v>
      </c>
      <c r="V11" s="59"/>
      <c r="W11" s="69">
        <v>10.5</v>
      </c>
      <c r="X11" s="69">
        <v>9</v>
      </c>
      <c r="Y11" s="59" t="s">
        <v>154</v>
      </c>
      <c r="Z11" s="59">
        <v>7</v>
      </c>
      <c r="AA11" s="59"/>
      <c r="AB11" s="68">
        <v>9.75</v>
      </c>
      <c r="AC11" s="59">
        <v>12.75</v>
      </c>
      <c r="AD11" s="59">
        <v>12.5</v>
      </c>
      <c r="AE11" s="59">
        <v>12.5</v>
      </c>
      <c r="AF11" s="59">
        <v>3.5</v>
      </c>
      <c r="AG11" s="59"/>
      <c r="AH11" s="68">
        <v>8</v>
      </c>
      <c r="AI11" s="68">
        <v>10.55</v>
      </c>
      <c r="AJ11" s="77">
        <v>11.5</v>
      </c>
      <c r="AK11" s="77">
        <v>11.5</v>
      </c>
      <c r="AL11" s="59"/>
      <c r="AM11" s="59">
        <v>7.5</v>
      </c>
      <c r="AN11" s="59"/>
      <c r="AO11" s="59">
        <v>17</v>
      </c>
      <c r="AP11" s="68">
        <v>14.25</v>
      </c>
      <c r="AQ11" s="59">
        <v>14.5</v>
      </c>
      <c r="AR11" s="59"/>
      <c r="AS11" s="59"/>
      <c r="AT11" s="68">
        <v>10.558823529411764</v>
      </c>
      <c r="AU11" s="51">
        <v>30</v>
      </c>
      <c r="AV11" s="51"/>
      <c r="AW11" s="51"/>
      <c r="AX11" s="55">
        <v>0</v>
      </c>
      <c r="AY11" s="55">
        <v>4</v>
      </c>
      <c r="AZ11" s="55">
        <v>4</v>
      </c>
      <c r="BA11" s="55">
        <v>0</v>
      </c>
      <c r="BB11" s="55">
        <v>4</v>
      </c>
      <c r="BC11" s="55">
        <v>4</v>
      </c>
      <c r="BD11" s="55">
        <v>0</v>
      </c>
      <c r="BE11" s="55">
        <v>2</v>
      </c>
      <c r="BF11" s="55">
        <v>1</v>
      </c>
      <c r="BG11" s="55">
        <v>0</v>
      </c>
      <c r="BH11" s="55">
        <v>9</v>
      </c>
      <c r="BI11" s="55">
        <v>1</v>
      </c>
      <c r="BJ11" s="55">
        <v>0</v>
      </c>
      <c r="BK11" s="55">
        <v>2</v>
      </c>
      <c r="BL11" s="55">
        <v>1</v>
      </c>
      <c r="BM11" s="68">
        <v>9.735294117647058</v>
      </c>
      <c r="BN11" s="51">
        <v>19</v>
      </c>
      <c r="BO11" s="80">
        <v>-0.82352941176470651</v>
      </c>
      <c r="BP11" s="73" t="s">
        <v>217</v>
      </c>
      <c r="BQ11" s="73" t="s">
        <v>217</v>
      </c>
    </row>
    <row r="12" spans="1:69" s="45" customFormat="1">
      <c r="A12" s="51">
        <v>9</v>
      </c>
      <c r="B12" s="56">
        <v>36059650</v>
      </c>
      <c r="C12" s="55" t="s">
        <v>51</v>
      </c>
      <c r="D12" s="55" t="s">
        <v>52</v>
      </c>
      <c r="E12" s="52" t="s">
        <v>35</v>
      </c>
      <c r="F12" s="51"/>
      <c r="G12" s="59">
        <v>0</v>
      </c>
      <c r="H12" s="59">
        <v>0</v>
      </c>
      <c r="I12" s="59">
        <v>1</v>
      </c>
      <c r="J12" s="68">
        <v>0.5</v>
      </c>
      <c r="K12" s="59">
        <v>12.5</v>
      </c>
      <c r="L12" s="59">
        <v>1.75</v>
      </c>
      <c r="M12" s="59"/>
      <c r="N12" s="68">
        <v>7.125</v>
      </c>
      <c r="O12" s="68">
        <v>3.15</v>
      </c>
      <c r="P12" s="59">
        <v>11.5</v>
      </c>
      <c r="Q12" s="59">
        <v>1</v>
      </c>
      <c r="R12" s="59"/>
      <c r="S12" s="68">
        <v>7.25</v>
      </c>
      <c r="T12" s="59">
        <v>14.5</v>
      </c>
      <c r="U12" s="59">
        <v>7</v>
      </c>
      <c r="V12" s="59">
        <v>7</v>
      </c>
      <c r="W12" s="69">
        <v>11.75</v>
      </c>
      <c r="X12" s="69">
        <v>9.5</v>
      </c>
      <c r="Y12" s="59" t="s">
        <v>154</v>
      </c>
      <c r="Z12" s="59">
        <v>4.25</v>
      </c>
      <c r="AA12" s="59">
        <v>4</v>
      </c>
      <c r="AB12" s="68">
        <v>8.375</v>
      </c>
      <c r="AC12" s="59">
        <v>12.5</v>
      </c>
      <c r="AD12" s="59">
        <v>13</v>
      </c>
      <c r="AE12" s="59">
        <v>12.5</v>
      </c>
      <c r="AF12" s="59"/>
      <c r="AG12" s="59"/>
      <c r="AH12" s="68">
        <v>6.25</v>
      </c>
      <c r="AI12" s="68">
        <v>9.6999999999999993</v>
      </c>
      <c r="AJ12" s="77">
        <v>12</v>
      </c>
      <c r="AK12" s="77">
        <v>12</v>
      </c>
      <c r="AL12" s="59"/>
      <c r="AM12" s="59">
        <v>7</v>
      </c>
      <c r="AN12" s="59"/>
      <c r="AO12" s="59">
        <v>17</v>
      </c>
      <c r="AP12" s="68">
        <v>14.5</v>
      </c>
      <c r="AQ12" s="59">
        <v>10.25</v>
      </c>
      <c r="AR12" s="59">
        <v>0</v>
      </c>
      <c r="AS12" s="59"/>
      <c r="AT12" s="68">
        <v>8.3235294117647065</v>
      </c>
      <c r="AU12" s="51">
        <v>10</v>
      </c>
      <c r="AV12" s="51"/>
      <c r="AW12" s="51"/>
      <c r="AX12" s="55">
        <v>0</v>
      </c>
      <c r="AY12" s="55">
        <v>0</v>
      </c>
      <c r="AZ12" s="55">
        <v>0</v>
      </c>
      <c r="BA12" s="55">
        <v>0</v>
      </c>
      <c r="BB12" s="55">
        <v>4</v>
      </c>
      <c r="BC12" s="55">
        <v>4</v>
      </c>
      <c r="BD12" s="55">
        <v>0</v>
      </c>
      <c r="BE12" s="55">
        <v>2</v>
      </c>
      <c r="BF12" s="55">
        <v>1</v>
      </c>
      <c r="BG12" s="55">
        <v>0</v>
      </c>
      <c r="BH12" s="55">
        <v>3</v>
      </c>
      <c r="BI12" s="55">
        <v>1</v>
      </c>
      <c r="BJ12" s="55">
        <v>0</v>
      </c>
      <c r="BK12" s="55">
        <v>2</v>
      </c>
      <c r="BL12" s="55">
        <v>1</v>
      </c>
      <c r="BM12" s="68">
        <v>7.2352941176470589</v>
      </c>
      <c r="BN12" s="51">
        <v>5</v>
      </c>
      <c r="BO12" s="80">
        <v>-1.0882352941176476</v>
      </c>
      <c r="BP12" s="73" t="s">
        <v>217</v>
      </c>
      <c r="BQ12" s="73" t="s">
        <v>217</v>
      </c>
    </row>
    <row r="13" spans="1:69" s="45" customFormat="1">
      <c r="A13" s="51">
        <v>10</v>
      </c>
      <c r="B13" s="60" t="s">
        <v>53</v>
      </c>
      <c r="C13" s="55" t="s">
        <v>54</v>
      </c>
      <c r="D13" s="55" t="s">
        <v>55</v>
      </c>
      <c r="E13" s="52" t="s">
        <v>35</v>
      </c>
      <c r="F13" s="51"/>
      <c r="G13" s="59">
        <v>15</v>
      </c>
      <c r="H13" s="59">
        <v>0.75</v>
      </c>
      <c r="I13" s="59">
        <v>2</v>
      </c>
      <c r="J13" s="68">
        <v>8.5</v>
      </c>
      <c r="K13" s="59">
        <v>14</v>
      </c>
      <c r="L13" s="59">
        <v>1.5</v>
      </c>
      <c r="M13" s="59">
        <v>1.25</v>
      </c>
      <c r="N13" s="68">
        <v>7.75</v>
      </c>
      <c r="O13" s="68">
        <v>8.1999999999999993</v>
      </c>
      <c r="P13" s="59">
        <v>12</v>
      </c>
      <c r="Q13" s="59">
        <v>1</v>
      </c>
      <c r="R13" s="59">
        <v>3</v>
      </c>
      <c r="S13" s="68">
        <v>8.5</v>
      </c>
      <c r="T13" s="59">
        <v>14</v>
      </c>
      <c r="U13" s="59">
        <v>7.5</v>
      </c>
      <c r="V13" s="59">
        <v>7.5</v>
      </c>
      <c r="W13" s="69">
        <v>11.5</v>
      </c>
      <c r="X13" s="69">
        <v>10</v>
      </c>
      <c r="Y13" s="59">
        <v>10</v>
      </c>
      <c r="Z13" s="59">
        <v>2.75</v>
      </c>
      <c r="AA13" s="59"/>
      <c r="AB13" s="68">
        <v>7.375</v>
      </c>
      <c r="AC13" s="59">
        <v>10.5</v>
      </c>
      <c r="AD13" s="59">
        <v>11</v>
      </c>
      <c r="AE13" s="59">
        <v>12.5</v>
      </c>
      <c r="AF13" s="59">
        <v>2.5</v>
      </c>
      <c r="AG13" s="59"/>
      <c r="AH13" s="68">
        <v>7.5</v>
      </c>
      <c r="AI13" s="68">
        <v>8.75</v>
      </c>
      <c r="AJ13" s="77">
        <v>10</v>
      </c>
      <c r="AK13" s="77">
        <v>10</v>
      </c>
      <c r="AL13" s="59"/>
      <c r="AM13" s="59">
        <v>7.5</v>
      </c>
      <c r="AN13" s="59"/>
      <c r="AO13" s="59">
        <v>14</v>
      </c>
      <c r="AP13" s="68">
        <v>12</v>
      </c>
      <c r="AQ13" s="59">
        <v>14.75</v>
      </c>
      <c r="AR13" s="59">
        <v>0</v>
      </c>
      <c r="AS13" s="59"/>
      <c r="AT13" s="68">
        <v>9.617647058823529</v>
      </c>
      <c r="AU13" s="51">
        <v>14</v>
      </c>
      <c r="AV13" s="51"/>
      <c r="AW13" s="51"/>
      <c r="AX13" s="55">
        <v>0</v>
      </c>
      <c r="AY13" s="55">
        <v>0</v>
      </c>
      <c r="AZ13" s="55">
        <v>0</v>
      </c>
      <c r="BA13" s="55">
        <v>0</v>
      </c>
      <c r="BB13" s="55">
        <v>4</v>
      </c>
      <c r="BC13" s="55">
        <v>8</v>
      </c>
      <c r="BD13" s="55">
        <v>0</v>
      </c>
      <c r="BE13" s="55">
        <v>2</v>
      </c>
      <c r="BF13" s="55">
        <v>1</v>
      </c>
      <c r="BG13" s="55">
        <v>0</v>
      </c>
      <c r="BH13" s="55">
        <v>3</v>
      </c>
      <c r="BI13" s="55">
        <v>1</v>
      </c>
      <c r="BJ13" s="55">
        <v>0</v>
      </c>
      <c r="BK13" s="55">
        <v>2</v>
      </c>
      <c r="BL13" s="55">
        <v>1</v>
      </c>
      <c r="BM13" s="68">
        <v>8.6838235294117645</v>
      </c>
      <c r="BN13" s="51">
        <v>5</v>
      </c>
      <c r="BO13" s="80">
        <v>-0.9338235294117645</v>
      </c>
      <c r="BP13" s="48" t="s">
        <v>215</v>
      </c>
      <c r="BQ13" s="48" t="s">
        <v>216</v>
      </c>
    </row>
    <row r="14" spans="1:69" s="45" customFormat="1">
      <c r="A14" s="51">
        <v>11</v>
      </c>
      <c r="B14" s="53" t="s">
        <v>56</v>
      </c>
      <c r="C14" s="55" t="s">
        <v>57</v>
      </c>
      <c r="D14" s="55" t="s">
        <v>58</v>
      </c>
      <c r="E14" s="46" t="s">
        <v>35</v>
      </c>
      <c r="F14" s="51"/>
      <c r="G14" s="59">
        <v>10</v>
      </c>
      <c r="H14" s="59">
        <v>0.75</v>
      </c>
      <c r="I14" s="59">
        <v>3.25</v>
      </c>
      <c r="J14" s="68">
        <v>6.625</v>
      </c>
      <c r="K14" s="59">
        <v>6</v>
      </c>
      <c r="L14" s="59">
        <v>3.5</v>
      </c>
      <c r="M14" s="59">
        <v>3</v>
      </c>
      <c r="N14" s="68">
        <v>4.75</v>
      </c>
      <c r="O14" s="68">
        <v>5.875</v>
      </c>
      <c r="P14" s="59"/>
      <c r="Q14" s="59"/>
      <c r="R14" s="59">
        <v>2.5</v>
      </c>
      <c r="S14" s="76">
        <v>8.75</v>
      </c>
      <c r="T14" s="59"/>
      <c r="U14" s="59"/>
      <c r="V14" s="59"/>
      <c r="W14" s="74">
        <v>11.5</v>
      </c>
      <c r="X14" s="69">
        <v>10.130000000000001</v>
      </c>
      <c r="Y14" s="59"/>
      <c r="Z14" s="59"/>
      <c r="AA14" s="59"/>
      <c r="AB14" s="76">
        <v>10.75</v>
      </c>
      <c r="AC14" s="59">
        <v>13</v>
      </c>
      <c r="AD14" s="59">
        <v>13.16</v>
      </c>
      <c r="AE14" s="59"/>
      <c r="AF14" s="59"/>
      <c r="AG14" s="59"/>
      <c r="AH14" s="79">
        <v>13.5</v>
      </c>
      <c r="AI14" s="68">
        <v>12.231999999999999</v>
      </c>
      <c r="AJ14" s="77">
        <v>10.5</v>
      </c>
      <c r="AK14" s="77">
        <v>10.5</v>
      </c>
      <c r="AL14" s="59"/>
      <c r="AM14" s="59">
        <v>10.5</v>
      </c>
      <c r="AN14" s="59"/>
      <c r="AO14" s="59"/>
      <c r="AP14" s="68">
        <v>10.5</v>
      </c>
      <c r="AQ14" s="59">
        <v>15</v>
      </c>
      <c r="AR14" s="59">
        <v>0</v>
      </c>
      <c r="AS14" s="59"/>
      <c r="AT14" s="68">
        <v>9.8267647058823542</v>
      </c>
      <c r="AU14" s="51">
        <v>20</v>
      </c>
      <c r="AV14" s="51"/>
      <c r="AW14" s="51"/>
      <c r="AX14" s="55">
        <v>0</v>
      </c>
      <c r="AY14" s="55">
        <v>0</v>
      </c>
      <c r="AZ14" s="55">
        <v>0</v>
      </c>
      <c r="BA14" s="55">
        <v>0</v>
      </c>
      <c r="BB14" s="55">
        <v>4</v>
      </c>
      <c r="BC14" s="55">
        <v>8</v>
      </c>
      <c r="BD14" s="55">
        <v>4</v>
      </c>
      <c r="BE14" s="55">
        <v>2</v>
      </c>
      <c r="BF14" s="55">
        <v>1</v>
      </c>
      <c r="BG14" s="55">
        <v>2</v>
      </c>
      <c r="BH14" s="55">
        <v>9</v>
      </c>
      <c r="BI14" s="55">
        <v>1</v>
      </c>
      <c r="BJ14" s="55">
        <v>1</v>
      </c>
      <c r="BK14" s="55">
        <v>2</v>
      </c>
      <c r="BL14" s="55">
        <v>1</v>
      </c>
      <c r="BM14" s="68">
        <v>9.6061764705882364</v>
      </c>
      <c r="BN14" s="51">
        <v>20</v>
      </c>
      <c r="BO14" s="80">
        <v>-0.22058823529411775</v>
      </c>
      <c r="BP14" s="48" t="s">
        <v>215</v>
      </c>
      <c r="BQ14" s="48" t="s">
        <v>216</v>
      </c>
    </row>
    <row r="15" spans="1:69" s="45" customFormat="1">
      <c r="A15" s="51">
        <v>12</v>
      </c>
      <c r="B15" s="60" t="s">
        <v>59</v>
      </c>
      <c r="C15" s="55" t="s">
        <v>60</v>
      </c>
      <c r="D15" s="55" t="s">
        <v>61</v>
      </c>
      <c r="E15" s="52" t="s">
        <v>35</v>
      </c>
      <c r="F15" s="51"/>
      <c r="G15" s="59">
        <v>13.5</v>
      </c>
      <c r="H15" s="59">
        <v>1.5</v>
      </c>
      <c r="I15" s="59"/>
      <c r="J15" s="68">
        <v>7.5</v>
      </c>
      <c r="K15" s="59">
        <v>15</v>
      </c>
      <c r="L15" s="77">
        <v>3.5</v>
      </c>
      <c r="M15" s="59"/>
      <c r="N15" s="68">
        <v>9.25</v>
      </c>
      <c r="O15" s="68">
        <v>8.1999999999999993</v>
      </c>
      <c r="P15" s="59">
        <v>13.5</v>
      </c>
      <c r="Q15" s="59">
        <v>1.5</v>
      </c>
      <c r="R15" s="59"/>
      <c r="S15" s="68">
        <v>8.5</v>
      </c>
      <c r="T15" s="59">
        <v>14</v>
      </c>
      <c r="U15" s="59">
        <v>4</v>
      </c>
      <c r="V15" s="59"/>
      <c r="W15" s="69">
        <v>9.75</v>
      </c>
      <c r="X15" s="69">
        <v>9.125</v>
      </c>
      <c r="Y15" s="59">
        <v>11</v>
      </c>
      <c r="Z15" s="59">
        <v>6.75</v>
      </c>
      <c r="AA15" s="59"/>
      <c r="AB15" s="68">
        <v>9.875</v>
      </c>
      <c r="AC15" s="59">
        <v>13</v>
      </c>
      <c r="AD15" s="59">
        <v>14.5</v>
      </c>
      <c r="AE15" s="59">
        <v>18.5</v>
      </c>
      <c r="AF15" s="59">
        <v>3</v>
      </c>
      <c r="AG15" s="59"/>
      <c r="AH15" s="68">
        <v>10.75</v>
      </c>
      <c r="AI15" s="68">
        <v>11.6</v>
      </c>
      <c r="AJ15" s="77">
        <v>15</v>
      </c>
      <c r="AK15" s="77">
        <v>15</v>
      </c>
      <c r="AL15" s="59"/>
      <c r="AM15" s="59">
        <v>14</v>
      </c>
      <c r="AN15" s="59"/>
      <c r="AO15" s="59"/>
      <c r="AP15" s="68">
        <v>14.5</v>
      </c>
      <c r="AQ15" s="59">
        <v>16</v>
      </c>
      <c r="AR15" s="59"/>
      <c r="AS15" s="59"/>
      <c r="AT15" s="68">
        <v>10.617647058823529</v>
      </c>
      <c r="AU15" s="51">
        <v>30</v>
      </c>
      <c r="AV15" s="51"/>
      <c r="AW15" s="51"/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2</v>
      </c>
      <c r="BF15" s="55">
        <v>1</v>
      </c>
      <c r="BG15" s="55">
        <v>2</v>
      </c>
      <c r="BH15" s="55">
        <v>9</v>
      </c>
      <c r="BI15" s="55">
        <v>1</v>
      </c>
      <c r="BJ15" s="55">
        <v>1</v>
      </c>
      <c r="BK15" s="55">
        <v>2</v>
      </c>
      <c r="BL15" s="55">
        <v>1</v>
      </c>
      <c r="BM15" s="68">
        <v>10.617647058823529</v>
      </c>
      <c r="BN15" s="51">
        <v>30</v>
      </c>
      <c r="BO15" s="80">
        <v>0</v>
      </c>
      <c r="BP15" s="73" t="s">
        <v>217</v>
      </c>
      <c r="BQ15" s="73" t="s">
        <v>217</v>
      </c>
    </row>
    <row r="16" spans="1:69" s="45" customFormat="1">
      <c r="A16" s="51">
        <v>13</v>
      </c>
      <c r="B16" s="56">
        <v>36014538</v>
      </c>
      <c r="C16" s="55" t="s">
        <v>62</v>
      </c>
      <c r="D16" s="55" t="s">
        <v>63</v>
      </c>
      <c r="E16" s="52" t="s">
        <v>35</v>
      </c>
      <c r="F16" s="51"/>
      <c r="G16" s="59">
        <v>12.5</v>
      </c>
      <c r="H16" s="59">
        <v>0.25</v>
      </c>
      <c r="I16" s="59">
        <v>2</v>
      </c>
      <c r="J16" s="68">
        <v>7.25</v>
      </c>
      <c r="K16" s="59">
        <v>13.5</v>
      </c>
      <c r="L16" s="59">
        <v>1</v>
      </c>
      <c r="M16" s="59">
        <v>2.75</v>
      </c>
      <c r="N16" s="68">
        <v>8.125</v>
      </c>
      <c r="O16" s="68">
        <v>7.6</v>
      </c>
      <c r="P16" s="59">
        <v>10</v>
      </c>
      <c r="Q16" s="59">
        <v>3.5</v>
      </c>
      <c r="R16" s="59">
        <v>1</v>
      </c>
      <c r="S16" s="68">
        <v>7.75</v>
      </c>
      <c r="T16" s="59">
        <v>13.5</v>
      </c>
      <c r="U16" s="59">
        <v>7</v>
      </c>
      <c r="V16" s="59">
        <v>7</v>
      </c>
      <c r="W16" s="69">
        <v>11</v>
      </c>
      <c r="X16" s="69">
        <v>9.375</v>
      </c>
      <c r="Y16" s="59" t="s">
        <v>158</v>
      </c>
      <c r="Z16" s="59">
        <v>1.75</v>
      </c>
      <c r="AA16" s="59">
        <v>3.5</v>
      </c>
      <c r="AB16" s="68">
        <v>7</v>
      </c>
      <c r="AC16" s="59">
        <v>11.5</v>
      </c>
      <c r="AD16" s="59">
        <v>13.5</v>
      </c>
      <c r="AE16" s="59">
        <v>14.5</v>
      </c>
      <c r="AF16" s="59">
        <v>2</v>
      </c>
      <c r="AG16" s="59"/>
      <c r="AH16" s="68">
        <v>8.25</v>
      </c>
      <c r="AI16" s="68">
        <v>9.4499999999999993</v>
      </c>
      <c r="AJ16" s="77">
        <v>10.5</v>
      </c>
      <c r="AK16" s="77">
        <v>10.5</v>
      </c>
      <c r="AL16" s="59"/>
      <c r="AM16" s="59">
        <v>7</v>
      </c>
      <c r="AN16" s="59"/>
      <c r="AO16" s="59">
        <v>16</v>
      </c>
      <c r="AP16" s="68">
        <v>13.25</v>
      </c>
      <c r="AQ16" s="59">
        <v>13</v>
      </c>
      <c r="AR16" s="59">
        <v>0</v>
      </c>
      <c r="AS16" s="59"/>
      <c r="AT16" s="68">
        <v>9.5441176470588243</v>
      </c>
      <c r="AU16" s="51">
        <v>10</v>
      </c>
      <c r="AV16" s="51"/>
      <c r="AW16" s="51"/>
      <c r="AX16" s="55">
        <v>0</v>
      </c>
      <c r="AY16" s="55">
        <v>0</v>
      </c>
      <c r="AZ16" s="55">
        <v>0</v>
      </c>
      <c r="BA16" s="55">
        <v>0</v>
      </c>
      <c r="BB16" s="55">
        <v>4</v>
      </c>
      <c r="BC16" s="55">
        <v>4</v>
      </c>
      <c r="BD16" s="55">
        <v>0</v>
      </c>
      <c r="BE16" s="55">
        <v>2</v>
      </c>
      <c r="BF16" s="55">
        <v>1</v>
      </c>
      <c r="BG16" s="55">
        <v>0</v>
      </c>
      <c r="BH16" s="55">
        <v>3</v>
      </c>
      <c r="BI16" s="55">
        <v>1</v>
      </c>
      <c r="BJ16" s="55">
        <v>0</v>
      </c>
      <c r="BK16" s="55">
        <v>2</v>
      </c>
      <c r="BL16" s="55">
        <v>1</v>
      </c>
      <c r="BM16" s="68">
        <v>8.2720588235294112</v>
      </c>
      <c r="BN16" s="51">
        <v>5</v>
      </c>
      <c r="BO16" s="80">
        <v>-1.272058823529413</v>
      </c>
      <c r="BP16" s="48" t="s">
        <v>215</v>
      </c>
      <c r="BQ16" s="48" t="s">
        <v>216</v>
      </c>
    </row>
    <row r="17" spans="1:69" s="45" customFormat="1">
      <c r="A17" s="51">
        <v>14</v>
      </c>
      <c r="B17" s="55" t="s">
        <v>64</v>
      </c>
      <c r="C17" s="55" t="s">
        <v>65</v>
      </c>
      <c r="D17" s="55" t="s">
        <v>66</v>
      </c>
      <c r="E17" s="46" t="s">
        <v>35</v>
      </c>
      <c r="F17" s="51"/>
      <c r="G17" s="59">
        <v>10</v>
      </c>
      <c r="H17" s="59">
        <v>0</v>
      </c>
      <c r="I17" s="59">
        <v>1</v>
      </c>
      <c r="J17" s="68">
        <v>5.5</v>
      </c>
      <c r="K17" s="59">
        <v>7</v>
      </c>
      <c r="L17" s="59">
        <v>1.75</v>
      </c>
      <c r="M17" s="59">
        <v>1.75</v>
      </c>
      <c r="N17" s="68">
        <v>4.375</v>
      </c>
      <c r="O17" s="68">
        <v>5.05</v>
      </c>
      <c r="P17" s="59">
        <v>11</v>
      </c>
      <c r="Q17" s="59">
        <v>0.5</v>
      </c>
      <c r="R17" s="59">
        <v>3.5</v>
      </c>
      <c r="S17" s="68">
        <v>8.25</v>
      </c>
      <c r="T17" s="59" t="s">
        <v>157</v>
      </c>
      <c r="U17" s="59"/>
      <c r="V17" s="59"/>
      <c r="W17" s="74">
        <v>11</v>
      </c>
      <c r="X17" s="69">
        <v>9.625</v>
      </c>
      <c r="Y17" s="59">
        <v>7</v>
      </c>
      <c r="Z17" s="59">
        <v>6.25</v>
      </c>
      <c r="AA17" s="59">
        <v>1</v>
      </c>
      <c r="AB17" s="68">
        <v>7.625</v>
      </c>
      <c r="AC17" s="59">
        <v>15</v>
      </c>
      <c r="AD17" s="59">
        <v>13</v>
      </c>
      <c r="AE17" s="59">
        <v>0</v>
      </c>
      <c r="AF17" s="59"/>
      <c r="AG17" s="59"/>
      <c r="AH17" s="68">
        <v>12</v>
      </c>
      <c r="AI17" s="68">
        <v>11.05</v>
      </c>
      <c r="AJ17" s="77">
        <v>14</v>
      </c>
      <c r="AK17" s="77">
        <v>14</v>
      </c>
      <c r="AL17" s="59"/>
      <c r="AM17" s="59">
        <v>10</v>
      </c>
      <c r="AN17" s="59"/>
      <c r="AO17" s="59"/>
      <c r="AP17" s="68">
        <v>12</v>
      </c>
      <c r="AQ17" s="59">
        <v>15</v>
      </c>
      <c r="AR17" s="59">
        <v>0</v>
      </c>
      <c r="AS17" s="59"/>
      <c r="AT17" s="68">
        <v>9.2941176470588243</v>
      </c>
      <c r="AU17" s="51">
        <v>16</v>
      </c>
      <c r="AV17" s="51"/>
      <c r="AW17" s="51"/>
      <c r="AX17" s="55">
        <v>0</v>
      </c>
      <c r="AY17" s="55">
        <v>0</v>
      </c>
      <c r="AZ17" s="55">
        <v>0</v>
      </c>
      <c r="BA17" s="55">
        <v>0</v>
      </c>
      <c r="BB17" s="55">
        <v>4</v>
      </c>
      <c r="BC17" s="55">
        <v>4</v>
      </c>
      <c r="BD17" s="55">
        <v>0</v>
      </c>
      <c r="BE17" s="55">
        <v>2</v>
      </c>
      <c r="BF17" s="55">
        <v>1</v>
      </c>
      <c r="BG17" s="55">
        <v>2</v>
      </c>
      <c r="BH17" s="55">
        <v>9</v>
      </c>
      <c r="BI17" s="55">
        <v>1</v>
      </c>
      <c r="BJ17" s="55">
        <v>1</v>
      </c>
      <c r="BK17" s="55">
        <v>2</v>
      </c>
      <c r="BL17" s="55">
        <v>1</v>
      </c>
      <c r="BM17" s="68">
        <v>8.3235294117647065</v>
      </c>
      <c r="BN17" s="51">
        <v>10</v>
      </c>
      <c r="BO17" s="80">
        <v>-0.97058823529411775</v>
      </c>
      <c r="BP17" s="73" t="s">
        <v>217</v>
      </c>
      <c r="BQ17" s="73" t="s">
        <v>217</v>
      </c>
    </row>
    <row r="18" spans="1:69" s="45" customFormat="1">
      <c r="A18" s="51">
        <v>15</v>
      </c>
      <c r="B18" s="60" t="s">
        <v>67</v>
      </c>
      <c r="C18" s="55" t="s">
        <v>68</v>
      </c>
      <c r="D18" s="55" t="s">
        <v>69</v>
      </c>
      <c r="E18" s="52" t="s">
        <v>35</v>
      </c>
      <c r="F18" s="51"/>
      <c r="G18" s="59">
        <v>14.5</v>
      </c>
      <c r="H18" s="59">
        <v>0.75</v>
      </c>
      <c r="I18" s="59"/>
      <c r="J18" s="68">
        <v>7.625</v>
      </c>
      <c r="K18" s="59">
        <v>15</v>
      </c>
      <c r="L18" s="77">
        <v>3</v>
      </c>
      <c r="M18" s="59"/>
      <c r="N18" s="68">
        <v>9</v>
      </c>
      <c r="O18" s="68">
        <v>8.1750000000000007</v>
      </c>
      <c r="P18" s="59">
        <v>10</v>
      </c>
      <c r="Q18" s="59">
        <v>0</v>
      </c>
      <c r="R18" s="59"/>
      <c r="S18" s="68">
        <v>6</v>
      </c>
      <c r="T18" s="59">
        <v>16</v>
      </c>
      <c r="U18" s="59">
        <v>8.75</v>
      </c>
      <c r="V18" s="59"/>
      <c r="W18" s="69">
        <v>13.625</v>
      </c>
      <c r="X18" s="69">
        <v>9.8125</v>
      </c>
      <c r="Y18" s="59" t="s">
        <v>155</v>
      </c>
      <c r="Z18" s="59">
        <v>8.25</v>
      </c>
      <c r="AA18" s="59"/>
      <c r="AB18" s="68">
        <v>9.875</v>
      </c>
      <c r="AC18" s="59">
        <v>15</v>
      </c>
      <c r="AD18" s="59">
        <v>11</v>
      </c>
      <c r="AE18" s="59">
        <v>14.5</v>
      </c>
      <c r="AF18" s="59">
        <v>2</v>
      </c>
      <c r="AG18" s="59"/>
      <c r="AH18" s="68">
        <v>8.25</v>
      </c>
      <c r="AI18" s="68">
        <v>10.8</v>
      </c>
      <c r="AJ18" s="77">
        <v>16.25</v>
      </c>
      <c r="AK18" s="77">
        <v>16.25</v>
      </c>
      <c r="AL18" s="59"/>
      <c r="AM18" s="59">
        <v>7.5</v>
      </c>
      <c r="AN18" s="59"/>
      <c r="AO18" s="59"/>
      <c r="AP18" s="68">
        <v>11.875</v>
      </c>
      <c r="AQ18" s="59">
        <v>15.25</v>
      </c>
      <c r="AR18" s="59"/>
      <c r="AS18" s="59"/>
      <c r="AT18" s="68">
        <v>10.183823529411764</v>
      </c>
      <c r="AU18" s="51">
        <v>30</v>
      </c>
      <c r="AV18" s="51"/>
      <c r="AW18" s="51"/>
      <c r="AX18" s="55">
        <v>0</v>
      </c>
      <c r="AY18" s="55">
        <v>0</v>
      </c>
      <c r="AZ18" s="55">
        <v>0</v>
      </c>
      <c r="BA18" s="55">
        <v>0</v>
      </c>
      <c r="BB18" s="55">
        <v>4</v>
      </c>
      <c r="BC18" s="55">
        <v>4</v>
      </c>
      <c r="BD18" s="55">
        <v>0</v>
      </c>
      <c r="BE18" s="55">
        <v>2</v>
      </c>
      <c r="BF18" s="55">
        <v>1</v>
      </c>
      <c r="BG18" s="55">
        <v>0</v>
      </c>
      <c r="BH18" s="55">
        <v>9</v>
      </c>
      <c r="BI18" s="55">
        <v>1</v>
      </c>
      <c r="BJ18" s="55">
        <v>0</v>
      </c>
      <c r="BK18" s="55">
        <v>2</v>
      </c>
      <c r="BL18" s="55">
        <v>1</v>
      </c>
      <c r="BM18" s="68">
        <v>10.183823529411764</v>
      </c>
      <c r="BN18" s="51">
        <v>30</v>
      </c>
      <c r="BO18" s="80">
        <v>0</v>
      </c>
      <c r="BP18" s="73" t="s">
        <v>217</v>
      </c>
      <c r="BQ18" s="73" t="s">
        <v>217</v>
      </c>
    </row>
    <row r="19" spans="1:69" s="45" customFormat="1">
      <c r="A19" s="51">
        <v>16</v>
      </c>
      <c r="B19" s="53" t="s">
        <v>70</v>
      </c>
      <c r="C19" s="55" t="s">
        <v>71</v>
      </c>
      <c r="D19" s="55" t="s">
        <v>72</v>
      </c>
      <c r="E19" s="46" t="s">
        <v>35</v>
      </c>
      <c r="F19" s="51"/>
      <c r="G19" s="59">
        <v>12.5</v>
      </c>
      <c r="H19" s="77">
        <v>3</v>
      </c>
      <c r="I19" s="59"/>
      <c r="J19" s="68">
        <v>7.75</v>
      </c>
      <c r="K19" s="59">
        <v>13</v>
      </c>
      <c r="L19" s="59">
        <v>2.75</v>
      </c>
      <c r="M19" s="59"/>
      <c r="N19" s="68">
        <v>7.875</v>
      </c>
      <c r="O19" s="68">
        <v>7.8</v>
      </c>
      <c r="P19" s="59">
        <v>15.5</v>
      </c>
      <c r="Q19" s="59">
        <v>3.5</v>
      </c>
      <c r="R19" s="59"/>
      <c r="S19" s="68">
        <v>10.5</v>
      </c>
      <c r="T19" s="59">
        <v>14.5</v>
      </c>
      <c r="U19" s="59">
        <v>14</v>
      </c>
      <c r="V19" s="59"/>
      <c r="W19" s="69">
        <v>15.25</v>
      </c>
      <c r="X19" s="69">
        <v>12.875</v>
      </c>
      <c r="Y19" s="59">
        <v>8</v>
      </c>
      <c r="Z19" s="59">
        <v>8.5</v>
      </c>
      <c r="AA19" s="59"/>
      <c r="AB19" s="68">
        <v>9.25</v>
      </c>
      <c r="AC19" s="59">
        <v>15.5</v>
      </c>
      <c r="AD19" s="59">
        <v>12.19</v>
      </c>
      <c r="AE19" s="59"/>
      <c r="AF19" s="59"/>
      <c r="AG19" s="59"/>
      <c r="AH19" s="68">
        <v>12.25</v>
      </c>
      <c r="AI19" s="68">
        <v>11.687999999999999</v>
      </c>
      <c r="AJ19" s="77">
        <v>17</v>
      </c>
      <c r="AK19" s="77">
        <v>17</v>
      </c>
      <c r="AL19" s="59"/>
      <c r="AM19" s="59">
        <v>8.5</v>
      </c>
      <c r="AN19" s="59"/>
      <c r="AO19" s="59"/>
      <c r="AP19" s="68">
        <v>12.75</v>
      </c>
      <c r="AQ19" s="59">
        <v>14.5</v>
      </c>
      <c r="AR19" s="59"/>
      <c r="AS19" s="59"/>
      <c r="AT19" s="68">
        <v>11.114117647058823</v>
      </c>
      <c r="AU19" s="51">
        <v>30</v>
      </c>
      <c r="AV19" s="51"/>
      <c r="AW19" s="51"/>
      <c r="AX19" s="55">
        <v>0</v>
      </c>
      <c r="AY19" s="55">
        <v>0</v>
      </c>
      <c r="AZ19" s="55">
        <v>0</v>
      </c>
      <c r="BA19" s="55">
        <v>4</v>
      </c>
      <c r="BB19" s="55">
        <v>4</v>
      </c>
      <c r="BC19" s="55">
        <v>8</v>
      </c>
      <c r="BD19" s="55">
        <v>0</v>
      </c>
      <c r="BE19" s="55">
        <v>2</v>
      </c>
      <c r="BF19" s="55">
        <v>1</v>
      </c>
      <c r="BG19" s="55">
        <v>2</v>
      </c>
      <c r="BH19" s="55">
        <v>9</v>
      </c>
      <c r="BI19" s="55">
        <v>1</v>
      </c>
      <c r="BJ19" s="55">
        <v>0</v>
      </c>
      <c r="BK19" s="55">
        <v>2</v>
      </c>
      <c r="BL19" s="55">
        <v>1</v>
      </c>
      <c r="BM19" s="68">
        <v>8.7941176470588243</v>
      </c>
      <c r="BN19" s="51">
        <v>13</v>
      </c>
      <c r="BO19" s="80">
        <v>-2.3199999999999985</v>
      </c>
      <c r="BP19" s="73" t="s">
        <v>217</v>
      </c>
      <c r="BQ19" s="73" t="s">
        <v>217</v>
      </c>
    </row>
    <row r="20" spans="1:69" s="45" customFormat="1">
      <c r="A20" s="51">
        <v>17</v>
      </c>
      <c r="B20" s="60">
        <v>38034248</v>
      </c>
      <c r="C20" s="55" t="s">
        <v>73</v>
      </c>
      <c r="D20" s="55" t="s">
        <v>74</v>
      </c>
      <c r="E20" s="52" t="s">
        <v>35</v>
      </c>
      <c r="F20" s="51"/>
      <c r="G20" s="59">
        <v>14</v>
      </c>
      <c r="H20" s="59">
        <v>3.5</v>
      </c>
      <c r="I20" s="59"/>
      <c r="J20" s="68">
        <v>8.75</v>
      </c>
      <c r="K20" s="59">
        <v>16</v>
      </c>
      <c r="L20" s="77">
        <v>6</v>
      </c>
      <c r="M20" s="59"/>
      <c r="N20" s="68">
        <v>11</v>
      </c>
      <c r="O20" s="68">
        <v>9.65</v>
      </c>
      <c r="P20" s="59">
        <v>15</v>
      </c>
      <c r="Q20" s="59">
        <v>6.5</v>
      </c>
      <c r="R20" s="59"/>
      <c r="S20" s="68">
        <v>11.75</v>
      </c>
      <c r="T20" s="59">
        <v>15</v>
      </c>
      <c r="U20" s="59">
        <v>3</v>
      </c>
      <c r="V20" s="59"/>
      <c r="W20" s="69">
        <v>10.25</v>
      </c>
      <c r="X20" s="69">
        <v>11</v>
      </c>
      <c r="Y20" s="59" t="s">
        <v>159</v>
      </c>
      <c r="Z20" s="59">
        <v>8.25</v>
      </c>
      <c r="AA20" s="59"/>
      <c r="AB20" s="68">
        <v>10.875</v>
      </c>
      <c r="AC20" s="59">
        <v>12.75</v>
      </c>
      <c r="AD20" s="59">
        <v>14</v>
      </c>
      <c r="AE20" s="59">
        <v>14.5</v>
      </c>
      <c r="AF20" s="59">
        <v>8</v>
      </c>
      <c r="AG20" s="59"/>
      <c r="AH20" s="68">
        <v>11.25</v>
      </c>
      <c r="AI20" s="68">
        <v>11.95</v>
      </c>
      <c r="AJ20" s="77">
        <v>19.5</v>
      </c>
      <c r="AK20" s="77">
        <v>19.5</v>
      </c>
      <c r="AL20" s="59"/>
      <c r="AM20" s="59">
        <v>18.5</v>
      </c>
      <c r="AN20" s="59"/>
      <c r="AO20" s="59"/>
      <c r="AP20" s="68">
        <v>19</v>
      </c>
      <c r="AQ20" s="59">
        <v>16.5</v>
      </c>
      <c r="AR20" s="59"/>
      <c r="AS20" s="59"/>
      <c r="AT20" s="68">
        <v>12.147058823529411</v>
      </c>
      <c r="AU20" s="51">
        <v>30</v>
      </c>
      <c r="AV20" s="51"/>
      <c r="AW20" s="51"/>
      <c r="AX20" s="55">
        <v>0</v>
      </c>
      <c r="AY20" s="55">
        <v>4</v>
      </c>
      <c r="AZ20" s="55">
        <v>4</v>
      </c>
      <c r="BA20" s="55">
        <v>4</v>
      </c>
      <c r="BB20" s="55">
        <v>4</v>
      </c>
      <c r="BC20" s="55">
        <v>8</v>
      </c>
      <c r="BD20" s="55">
        <v>4</v>
      </c>
      <c r="BE20" s="55">
        <v>2</v>
      </c>
      <c r="BF20" s="55">
        <v>1</v>
      </c>
      <c r="BG20" s="55">
        <v>2</v>
      </c>
      <c r="BH20" s="55">
        <v>9</v>
      </c>
      <c r="BI20" s="55">
        <v>1</v>
      </c>
      <c r="BJ20" s="55">
        <v>1</v>
      </c>
      <c r="BK20" s="55">
        <v>2</v>
      </c>
      <c r="BL20" s="55">
        <v>1</v>
      </c>
      <c r="BM20" s="68">
        <v>12.147058823529411</v>
      </c>
      <c r="BN20" s="51">
        <v>30</v>
      </c>
      <c r="BO20" s="80">
        <v>0</v>
      </c>
      <c r="BP20" s="73" t="s">
        <v>217</v>
      </c>
      <c r="BQ20" s="73" t="s">
        <v>217</v>
      </c>
    </row>
    <row r="21" spans="1:69" s="45" customFormat="1">
      <c r="A21" s="51">
        <v>18</v>
      </c>
      <c r="B21" s="60">
        <v>34064158</v>
      </c>
      <c r="C21" s="55" t="s">
        <v>75</v>
      </c>
      <c r="D21" s="55" t="s">
        <v>76</v>
      </c>
      <c r="E21" s="52" t="s">
        <v>35</v>
      </c>
      <c r="F21" s="51"/>
      <c r="G21" s="59">
        <v>14</v>
      </c>
      <c r="H21" s="59">
        <v>3.25</v>
      </c>
      <c r="I21" s="59"/>
      <c r="J21" s="68">
        <v>8.625</v>
      </c>
      <c r="K21" s="59">
        <v>15</v>
      </c>
      <c r="L21" s="59">
        <v>6.75</v>
      </c>
      <c r="M21" s="59"/>
      <c r="N21" s="68">
        <v>10.875</v>
      </c>
      <c r="O21" s="68">
        <v>9.5250000000000004</v>
      </c>
      <c r="P21" s="59">
        <v>11</v>
      </c>
      <c r="Q21" s="59">
        <v>2.5</v>
      </c>
      <c r="R21" s="59"/>
      <c r="S21" s="68">
        <v>7.75</v>
      </c>
      <c r="T21" s="59">
        <v>14</v>
      </c>
      <c r="U21" s="59">
        <v>1.75</v>
      </c>
      <c r="V21" s="59"/>
      <c r="W21" s="69">
        <v>8.625</v>
      </c>
      <c r="X21" s="69">
        <v>8.1875</v>
      </c>
      <c r="Y21" s="59">
        <v>13</v>
      </c>
      <c r="Z21" s="59">
        <v>8.25</v>
      </c>
      <c r="AA21" s="59"/>
      <c r="AB21" s="68">
        <v>11.625</v>
      </c>
      <c r="AC21" s="59">
        <v>15.5</v>
      </c>
      <c r="AD21" s="59">
        <v>13.5</v>
      </c>
      <c r="AE21" s="59">
        <v>14.5</v>
      </c>
      <c r="AF21" s="59">
        <v>1</v>
      </c>
      <c r="AG21" s="59"/>
      <c r="AH21" s="68">
        <v>7.75</v>
      </c>
      <c r="AI21" s="68">
        <v>12</v>
      </c>
      <c r="AJ21" s="77">
        <v>11</v>
      </c>
      <c r="AK21" s="77">
        <v>11</v>
      </c>
      <c r="AL21" s="59"/>
      <c r="AM21" s="59">
        <v>9</v>
      </c>
      <c r="AN21" s="59"/>
      <c r="AO21" s="59"/>
      <c r="AP21" s="68">
        <v>10</v>
      </c>
      <c r="AQ21" s="59">
        <v>15</v>
      </c>
      <c r="AR21" s="59"/>
      <c r="AS21" s="59"/>
      <c r="AT21" s="68">
        <v>10.316176470588236</v>
      </c>
      <c r="AU21" s="51">
        <v>30</v>
      </c>
      <c r="AV21" s="51"/>
      <c r="AW21" s="51"/>
      <c r="AX21" s="55">
        <v>0</v>
      </c>
      <c r="AY21" s="55">
        <v>4</v>
      </c>
      <c r="AZ21" s="55">
        <v>4</v>
      </c>
      <c r="BA21" s="55">
        <v>0</v>
      </c>
      <c r="BB21" s="55">
        <v>0</v>
      </c>
      <c r="BC21" s="55">
        <v>0</v>
      </c>
      <c r="BD21" s="55">
        <v>4</v>
      </c>
      <c r="BE21" s="55">
        <v>2</v>
      </c>
      <c r="BF21" s="55">
        <v>1</v>
      </c>
      <c r="BG21" s="55">
        <v>0</v>
      </c>
      <c r="BH21" s="55">
        <v>9</v>
      </c>
      <c r="BI21" s="55">
        <v>1</v>
      </c>
      <c r="BJ21" s="55">
        <v>0</v>
      </c>
      <c r="BK21" s="55">
        <v>2</v>
      </c>
      <c r="BL21" s="55">
        <v>1</v>
      </c>
      <c r="BM21" s="68">
        <v>10.316176470588236</v>
      </c>
      <c r="BN21" s="51">
        <v>30</v>
      </c>
      <c r="BO21" s="80">
        <v>0</v>
      </c>
      <c r="BP21" s="73" t="s">
        <v>217</v>
      </c>
      <c r="BQ21" s="73" t="s">
        <v>217</v>
      </c>
    </row>
    <row r="22" spans="1:69" s="45" customFormat="1">
      <c r="A22" s="51">
        <v>19</v>
      </c>
      <c r="B22" s="53" t="s">
        <v>77</v>
      </c>
      <c r="C22" s="53" t="s">
        <v>78</v>
      </c>
      <c r="D22" s="53" t="s">
        <v>79</v>
      </c>
      <c r="E22" s="46" t="s">
        <v>35</v>
      </c>
      <c r="F22" s="51"/>
      <c r="G22" s="59">
        <v>0</v>
      </c>
      <c r="H22" s="59"/>
      <c r="I22" s="59"/>
      <c r="J22" s="68">
        <v>0</v>
      </c>
      <c r="K22" s="59"/>
      <c r="L22" s="59">
        <v>3.25</v>
      </c>
      <c r="M22" s="59"/>
      <c r="N22" s="68">
        <v>1.625</v>
      </c>
      <c r="O22" s="68">
        <v>0.65</v>
      </c>
      <c r="P22" s="59">
        <v>0</v>
      </c>
      <c r="Q22" s="59">
        <v>0</v>
      </c>
      <c r="R22" s="59"/>
      <c r="S22" s="68">
        <v>1</v>
      </c>
      <c r="T22" s="59">
        <v>0</v>
      </c>
      <c r="U22" s="59"/>
      <c r="V22" s="59"/>
      <c r="W22" s="74">
        <v>11.5</v>
      </c>
      <c r="X22" s="69">
        <v>6.25</v>
      </c>
      <c r="Y22" s="59">
        <v>0</v>
      </c>
      <c r="Z22" s="59"/>
      <c r="AA22" s="59"/>
      <c r="AB22" s="68"/>
      <c r="AC22" s="59">
        <v>0</v>
      </c>
      <c r="AD22" s="59">
        <v>11.5</v>
      </c>
      <c r="AE22" s="59">
        <v>0</v>
      </c>
      <c r="AF22" s="59"/>
      <c r="AG22" s="59"/>
      <c r="AH22" s="68">
        <v>0</v>
      </c>
      <c r="AI22" s="68">
        <v>2.2999999999999998</v>
      </c>
      <c r="AJ22" s="59">
        <v>12</v>
      </c>
      <c r="AK22" s="59"/>
      <c r="AL22" s="59"/>
      <c r="AM22" s="59">
        <v>9</v>
      </c>
      <c r="AN22" s="59"/>
      <c r="AO22" s="59"/>
      <c r="AP22" s="68">
        <v>10.5</v>
      </c>
      <c r="AQ22" s="59">
        <v>12.5</v>
      </c>
      <c r="AR22" s="59">
        <v>0</v>
      </c>
      <c r="AS22" s="59"/>
      <c r="AT22" s="68">
        <v>4.3088235294117645</v>
      </c>
      <c r="AU22" s="51">
        <v>8</v>
      </c>
      <c r="AV22" s="51"/>
      <c r="AW22" s="51"/>
      <c r="AX22" s="55">
        <v>0</v>
      </c>
      <c r="AY22" s="55">
        <v>0</v>
      </c>
      <c r="AZ22" s="55">
        <v>0</v>
      </c>
      <c r="BA22" s="55">
        <v>0</v>
      </c>
      <c r="BB22" s="55">
        <v>4</v>
      </c>
      <c r="BC22" s="55">
        <v>4</v>
      </c>
      <c r="BD22" s="55">
        <v>0</v>
      </c>
      <c r="BE22" s="55">
        <v>0</v>
      </c>
      <c r="BF22" s="55">
        <v>1</v>
      </c>
      <c r="BG22" s="55">
        <v>0</v>
      </c>
      <c r="BH22" s="55">
        <v>1</v>
      </c>
      <c r="BI22" s="55">
        <v>1</v>
      </c>
      <c r="BJ22" s="55">
        <v>0</v>
      </c>
      <c r="BK22" s="55">
        <v>2</v>
      </c>
      <c r="BL22" s="55">
        <v>1</v>
      </c>
      <c r="BM22" s="68">
        <v>4.3088235294117645</v>
      </c>
      <c r="BN22" s="51">
        <v>8</v>
      </c>
      <c r="BO22" s="80">
        <v>0</v>
      </c>
      <c r="BP22" s="73" t="s">
        <v>217</v>
      </c>
      <c r="BQ22" s="73" t="s">
        <v>217</v>
      </c>
    </row>
    <row r="23" spans="1:69" s="45" customFormat="1">
      <c r="A23" s="51">
        <v>20</v>
      </c>
      <c r="B23" s="60">
        <v>34006286</v>
      </c>
      <c r="C23" s="55" t="s">
        <v>80</v>
      </c>
      <c r="D23" s="55" t="s">
        <v>81</v>
      </c>
      <c r="E23" s="52" t="s">
        <v>35</v>
      </c>
      <c r="F23" s="51"/>
      <c r="G23" s="59">
        <v>13</v>
      </c>
      <c r="H23" s="59">
        <v>0</v>
      </c>
      <c r="I23" s="59"/>
      <c r="J23" s="68">
        <v>6.5</v>
      </c>
      <c r="K23" s="59">
        <v>14.5</v>
      </c>
      <c r="L23" s="59">
        <v>9.25</v>
      </c>
      <c r="M23" s="59"/>
      <c r="N23" s="68">
        <v>11.875</v>
      </c>
      <c r="O23" s="68">
        <v>8.65</v>
      </c>
      <c r="P23" s="59">
        <v>14</v>
      </c>
      <c r="Q23" s="59">
        <v>1</v>
      </c>
      <c r="R23" s="59"/>
      <c r="S23" s="68">
        <v>8.5</v>
      </c>
      <c r="T23" s="59">
        <v>14.5</v>
      </c>
      <c r="U23" s="59">
        <v>0</v>
      </c>
      <c r="V23" s="59"/>
      <c r="W23" s="69">
        <v>8.25</v>
      </c>
      <c r="X23" s="69">
        <v>8.375</v>
      </c>
      <c r="Y23" s="59" t="s">
        <v>159</v>
      </c>
      <c r="Z23" s="59">
        <v>8.75</v>
      </c>
      <c r="AA23" s="59"/>
      <c r="AB23" s="68">
        <v>11.125</v>
      </c>
      <c r="AC23" s="59">
        <v>18</v>
      </c>
      <c r="AD23" s="59">
        <v>11</v>
      </c>
      <c r="AE23" s="59">
        <v>14.5</v>
      </c>
      <c r="AF23" s="59">
        <v>0.5</v>
      </c>
      <c r="AG23" s="59"/>
      <c r="AH23" s="68">
        <v>7.5</v>
      </c>
      <c r="AI23" s="68">
        <v>11.75</v>
      </c>
      <c r="AJ23" s="77">
        <v>14.5</v>
      </c>
      <c r="AK23" s="77">
        <v>14.5</v>
      </c>
      <c r="AL23" s="59"/>
      <c r="AM23" s="59">
        <v>7</v>
      </c>
      <c r="AN23" s="59"/>
      <c r="AO23" s="59"/>
      <c r="AP23" s="68">
        <v>10.75</v>
      </c>
      <c r="AQ23" s="59">
        <v>12.25</v>
      </c>
      <c r="AR23" s="59">
        <v>0</v>
      </c>
      <c r="AS23" s="59"/>
      <c r="AT23" s="68">
        <v>9.9558823529411757</v>
      </c>
      <c r="AU23" s="51">
        <v>16</v>
      </c>
      <c r="AV23" s="51"/>
      <c r="AW23" s="51"/>
      <c r="AX23" s="55">
        <v>0</v>
      </c>
      <c r="AY23" s="55">
        <v>4</v>
      </c>
      <c r="AZ23" s="55">
        <v>4</v>
      </c>
      <c r="BA23" s="55">
        <v>0</v>
      </c>
      <c r="BB23" s="55">
        <v>0</v>
      </c>
      <c r="BC23" s="55">
        <v>0</v>
      </c>
      <c r="BD23" s="55">
        <v>4</v>
      </c>
      <c r="BE23" s="55">
        <v>2</v>
      </c>
      <c r="BF23" s="55">
        <v>1</v>
      </c>
      <c r="BG23" s="55">
        <v>0</v>
      </c>
      <c r="BH23" s="55">
        <v>9</v>
      </c>
      <c r="BI23" s="55">
        <v>1</v>
      </c>
      <c r="BJ23" s="55">
        <v>0</v>
      </c>
      <c r="BK23" s="55">
        <v>2</v>
      </c>
      <c r="BL23" s="55">
        <v>1</v>
      </c>
      <c r="BM23" s="68">
        <v>9.9558823529411757</v>
      </c>
      <c r="BN23" s="51">
        <v>16</v>
      </c>
      <c r="BO23" s="80">
        <v>0</v>
      </c>
      <c r="BP23" s="48" t="s">
        <v>215</v>
      </c>
      <c r="BQ23" s="48" t="s">
        <v>216</v>
      </c>
    </row>
    <row r="24" spans="1:69" s="45" customFormat="1">
      <c r="A24" s="51">
        <v>21</v>
      </c>
      <c r="B24" s="54">
        <v>36019502</v>
      </c>
      <c r="C24" s="60" t="s">
        <v>38</v>
      </c>
      <c r="D24" s="55" t="s">
        <v>82</v>
      </c>
      <c r="E24" s="55" t="s">
        <v>83</v>
      </c>
      <c r="F24" s="51"/>
      <c r="G24" s="59">
        <v>15</v>
      </c>
      <c r="H24" s="77">
        <v>7</v>
      </c>
      <c r="I24" s="59"/>
      <c r="J24" s="68">
        <v>11</v>
      </c>
      <c r="K24" s="59">
        <v>15.6</v>
      </c>
      <c r="L24" s="59">
        <v>10.75</v>
      </c>
      <c r="M24" s="59"/>
      <c r="N24" s="68">
        <v>13.175000000000001</v>
      </c>
      <c r="O24" s="68">
        <v>11.870000000000001</v>
      </c>
      <c r="P24" s="59">
        <v>13</v>
      </c>
      <c r="Q24" s="59">
        <v>1.5</v>
      </c>
      <c r="R24" s="59"/>
      <c r="S24" s="68">
        <v>8.25</v>
      </c>
      <c r="T24" s="59">
        <v>14</v>
      </c>
      <c r="U24" s="59">
        <v>6</v>
      </c>
      <c r="V24" s="59"/>
      <c r="W24" s="69">
        <v>10.75</v>
      </c>
      <c r="X24" s="69">
        <v>9.5</v>
      </c>
      <c r="Y24" s="59">
        <v>16.25</v>
      </c>
      <c r="Z24" s="59">
        <v>5.75</v>
      </c>
      <c r="AA24" s="59"/>
      <c r="AB24" s="68">
        <v>12</v>
      </c>
      <c r="AC24" s="59">
        <v>14</v>
      </c>
      <c r="AD24" s="59">
        <v>11</v>
      </c>
      <c r="AE24" s="59">
        <v>14.5</v>
      </c>
      <c r="AF24" s="59">
        <v>3</v>
      </c>
      <c r="AG24" s="59"/>
      <c r="AH24" s="68">
        <v>8.75</v>
      </c>
      <c r="AI24" s="68">
        <v>11.55</v>
      </c>
      <c r="AJ24" s="77">
        <v>18.5</v>
      </c>
      <c r="AK24" s="77">
        <v>18.5</v>
      </c>
      <c r="AL24" s="59"/>
      <c r="AM24" s="59">
        <v>18.5</v>
      </c>
      <c r="AN24" s="59"/>
      <c r="AO24" s="59"/>
      <c r="AP24" s="68">
        <v>18.5</v>
      </c>
      <c r="AQ24" s="59">
        <v>10.75</v>
      </c>
      <c r="AR24" s="59"/>
      <c r="AS24" s="59"/>
      <c r="AT24" s="68">
        <v>11.932352941176472</v>
      </c>
      <c r="AU24" s="51">
        <v>30</v>
      </c>
      <c r="AV24" s="51"/>
      <c r="AW24" s="51"/>
      <c r="AX24" s="55">
        <v>6</v>
      </c>
      <c r="AY24" s="55">
        <v>4</v>
      </c>
      <c r="AZ24" s="55">
        <v>10</v>
      </c>
      <c r="BA24" s="55">
        <v>0</v>
      </c>
      <c r="BB24" s="55">
        <v>4</v>
      </c>
      <c r="BC24" s="55">
        <v>4</v>
      </c>
      <c r="BD24" s="55">
        <v>4</v>
      </c>
      <c r="BE24" s="55">
        <v>2</v>
      </c>
      <c r="BF24" s="55">
        <v>1</v>
      </c>
      <c r="BG24" s="55">
        <v>0</v>
      </c>
      <c r="BH24" s="55">
        <v>9</v>
      </c>
      <c r="BI24" s="55">
        <v>1</v>
      </c>
      <c r="BJ24" s="55">
        <v>1</v>
      </c>
      <c r="BK24" s="55">
        <v>2</v>
      </c>
      <c r="BL24" s="55">
        <v>1</v>
      </c>
      <c r="BM24" s="68">
        <v>11.932352941176472</v>
      </c>
      <c r="BN24" s="51">
        <v>30</v>
      </c>
      <c r="BO24" s="80">
        <v>0</v>
      </c>
      <c r="BP24" s="73" t="s">
        <v>217</v>
      </c>
      <c r="BQ24" s="73" t="s">
        <v>217</v>
      </c>
    </row>
    <row r="25" spans="1:69" s="45" customFormat="1">
      <c r="A25" s="51">
        <v>22</v>
      </c>
      <c r="B25" s="54">
        <v>34074034</v>
      </c>
      <c r="C25" s="60" t="s">
        <v>84</v>
      </c>
      <c r="D25" s="55" t="s">
        <v>85</v>
      </c>
      <c r="E25" s="55" t="s">
        <v>83</v>
      </c>
      <c r="F25" s="51"/>
      <c r="G25" s="59">
        <v>14</v>
      </c>
      <c r="H25" s="59">
        <v>1.5</v>
      </c>
      <c r="I25" s="59">
        <v>5.75</v>
      </c>
      <c r="J25" s="68">
        <v>9.875</v>
      </c>
      <c r="K25" s="59">
        <v>11.77</v>
      </c>
      <c r="L25" s="77">
        <v>9.5</v>
      </c>
      <c r="M25" s="59"/>
      <c r="N25" s="68">
        <v>10.635</v>
      </c>
      <c r="O25" s="68">
        <v>10.178999999999998</v>
      </c>
      <c r="P25" s="59">
        <v>11</v>
      </c>
      <c r="Q25" s="59">
        <v>1.5</v>
      </c>
      <c r="R25" s="59">
        <v>7</v>
      </c>
      <c r="S25" s="68">
        <v>10</v>
      </c>
      <c r="T25" s="59">
        <v>14</v>
      </c>
      <c r="U25" s="64">
        <v>5.5</v>
      </c>
      <c r="V25" s="59">
        <v>5.5</v>
      </c>
      <c r="W25" s="69">
        <v>10.5</v>
      </c>
      <c r="X25" s="69">
        <v>10.25</v>
      </c>
      <c r="Y25" s="59">
        <v>14.5</v>
      </c>
      <c r="Z25" s="59">
        <v>6.75</v>
      </c>
      <c r="AA25" s="59"/>
      <c r="AB25" s="68">
        <v>11.625</v>
      </c>
      <c r="AC25" s="59">
        <v>13</v>
      </c>
      <c r="AD25" s="59">
        <v>10.75</v>
      </c>
      <c r="AE25" s="59">
        <v>12.5</v>
      </c>
      <c r="AF25" s="59">
        <v>6.5</v>
      </c>
      <c r="AG25" s="59"/>
      <c r="AH25" s="68">
        <v>9.5</v>
      </c>
      <c r="AI25" s="68">
        <v>11.3</v>
      </c>
      <c r="AJ25" s="77">
        <v>10.5</v>
      </c>
      <c r="AK25" s="77">
        <v>10.5</v>
      </c>
      <c r="AL25" s="59"/>
      <c r="AM25" s="59">
        <v>8.5</v>
      </c>
      <c r="AN25" s="59"/>
      <c r="AO25" s="59">
        <v>16</v>
      </c>
      <c r="AP25" s="68">
        <v>13.25</v>
      </c>
      <c r="AQ25" s="59">
        <v>10</v>
      </c>
      <c r="AR25" s="59"/>
      <c r="AS25" s="59"/>
      <c r="AT25" s="68">
        <v>10.876176470588234</v>
      </c>
      <c r="AU25" s="51">
        <v>30</v>
      </c>
      <c r="AV25" s="51"/>
      <c r="AW25" s="51"/>
      <c r="AX25" s="55">
        <v>0</v>
      </c>
      <c r="AY25" s="55">
        <v>4</v>
      </c>
      <c r="AZ25" s="55">
        <v>10</v>
      </c>
      <c r="BA25" s="55">
        <v>4</v>
      </c>
      <c r="BB25" s="55">
        <v>4</v>
      </c>
      <c r="BC25" s="55">
        <v>8</v>
      </c>
      <c r="BD25" s="55">
        <v>4</v>
      </c>
      <c r="BE25" s="55">
        <v>2</v>
      </c>
      <c r="BF25" s="55">
        <v>1</v>
      </c>
      <c r="BG25" s="55">
        <v>0</v>
      </c>
      <c r="BH25" s="55">
        <v>9</v>
      </c>
      <c r="BI25" s="55">
        <v>1</v>
      </c>
      <c r="BJ25" s="55">
        <v>0</v>
      </c>
      <c r="BK25" s="55">
        <v>2</v>
      </c>
      <c r="BL25" s="55">
        <v>1</v>
      </c>
      <c r="BM25" s="68">
        <v>9.4423529411764697</v>
      </c>
      <c r="BN25" s="51">
        <v>15</v>
      </c>
      <c r="BO25" s="80">
        <v>-1.4338235294117645</v>
      </c>
      <c r="BP25" s="73" t="s">
        <v>217</v>
      </c>
      <c r="BQ25" s="73" t="s">
        <v>217</v>
      </c>
    </row>
    <row r="26" spans="1:69" s="45" customFormat="1">
      <c r="A26" s="51">
        <v>23</v>
      </c>
      <c r="B26" s="54">
        <v>36052074</v>
      </c>
      <c r="C26" s="60" t="s">
        <v>86</v>
      </c>
      <c r="D26" s="55" t="s">
        <v>87</v>
      </c>
      <c r="E26" s="55" t="s">
        <v>83</v>
      </c>
      <c r="F26" s="51"/>
      <c r="G26" s="59">
        <v>13.5</v>
      </c>
      <c r="H26" s="59">
        <v>0</v>
      </c>
      <c r="I26" s="59"/>
      <c r="J26" s="68">
        <v>6.75</v>
      </c>
      <c r="K26" s="59">
        <v>10</v>
      </c>
      <c r="L26" s="59">
        <v>2</v>
      </c>
      <c r="M26" s="59"/>
      <c r="N26" s="68">
        <v>6</v>
      </c>
      <c r="O26" s="68">
        <v>6.45</v>
      </c>
      <c r="P26" s="59">
        <v>11</v>
      </c>
      <c r="Q26" s="59">
        <v>3.5</v>
      </c>
      <c r="R26" s="59"/>
      <c r="S26" s="68">
        <v>8.25</v>
      </c>
      <c r="T26" s="59">
        <v>14.5</v>
      </c>
      <c r="U26" s="59">
        <v>7.5</v>
      </c>
      <c r="V26" s="59"/>
      <c r="W26" s="69">
        <v>12</v>
      </c>
      <c r="X26" s="69">
        <v>10.125</v>
      </c>
      <c r="Y26" s="59">
        <v>14.5</v>
      </c>
      <c r="Z26" s="59">
        <v>5.75</v>
      </c>
      <c r="AA26" s="59"/>
      <c r="AB26" s="68">
        <v>11.125</v>
      </c>
      <c r="AC26" s="59">
        <v>14</v>
      </c>
      <c r="AD26" s="59">
        <v>11.5</v>
      </c>
      <c r="AE26" s="59">
        <v>14.5</v>
      </c>
      <c r="AF26" s="59">
        <v>0.5</v>
      </c>
      <c r="AG26" s="59"/>
      <c r="AH26" s="68">
        <v>7.5</v>
      </c>
      <c r="AI26" s="68">
        <v>11.05</v>
      </c>
      <c r="AJ26" s="77">
        <v>16.5</v>
      </c>
      <c r="AK26" s="77">
        <v>16.5</v>
      </c>
      <c r="AL26" s="59"/>
      <c r="AM26" s="59">
        <v>15</v>
      </c>
      <c r="AN26" s="59"/>
      <c r="AO26" s="59"/>
      <c r="AP26" s="68">
        <v>15.75</v>
      </c>
      <c r="AQ26" s="59">
        <v>16</v>
      </c>
      <c r="AR26" s="59"/>
      <c r="AS26" s="59"/>
      <c r="AT26" s="68">
        <v>10.323529411764707</v>
      </c>
      <c r="AU26" s="51">
        <v>30</v>
      </c>
      <c r="AV26" s="51"/>
      <c r="AW26" s="51"/>
      <c r="AX26" s="55">
        <v>0</v>
      </c>
      <c r="AY26" s="55">
        <v>0</v>
      </c>
      <c r="AZ26" s="55">
        <v>0</v>
      </c>
      <c r="BA26" s="55">
        <v>0</v>
      </c>
      <c r="BB26" s="55">
        <v>4</v>
      </c>
      <c r="BC26" s="55">
        <v>8</v>
      </c>
      <c r="BD26" s="55">
        <v>4</v>
      </c>
      <c r="BE26" s="55">
        <v>2</v>
      </c>
      <c r="BF26" s="55">
        <v>1</v>
      </c>
      <c r="BG26" s="55">
        <v>0</v>
      </c>
      <c r="BH26" s="55">
        <v>9</v>
      </c>
      <c r="BI26" s="55">
        <v>1</v>
      </c>
      <c r="BJ26" s="55">
        <v>1</v>
      </c>
      <c r="BK26" s="55">
        <v>2</v>
      </c>
      <c r="BL26" s="55">
        <v>1</v>
      </c>
      <c r="BM26" s="68">
        <v>10.323529411764707</v>
      </c>
      <c r="BN26" s="51">
        <v>30</v>
      </c>
      <c r="BO26" s="80">
        <v>0</v>
      </c>
      <c r="BP26" s="73" t="s">
        <v>217</v>
      </c>
      <c r="BQ26" s="73" t="s">
        <v>217</v>
      </c>
    </row>
    <row r="27" spans="1:69" s="45" customFormat="1">
      <c r="A27" s="51">
        <v>24</v>
      </c>
      <c r="B27" s="54">
        <v>36034131</v>
      </c>
      <c r="C27" s="60" t="s">
        <v>88</v>
      </c>
      <c r="D27" s="55" t="s">
        <v>89</v>
      </c>
      <c r="E27" s="55" t="s">
        <v>83</v>
      </c>
      <c r="F27" s="51"/>
      <c r="G27" s="59">
        <v>15.75</v>
      </c>
      <c r="H27" s="59">
        <v>1.5</v>
      </c>
      <c r="I27" s="59"/>
      <c r="J27" s="68">
        <v>8.625</v>
      </c>
      <c r="K27" s="59">
        <v>12.7</v>
      </c>
      <c r="L27" s="59">
        <v>8.75</v>
      </c>
      <c r="M27" s="59"/>
      <c r="N27" s="68">
        <v>10.725</v>
      </c>
      <c r="O27" s="68">
        <v>9.4649999999999999</v>
      </c>
      <c r="P27" s="59">
        <v>10</v>
      </c>
      <c r="Q27" s="59">
        <v>0</v>
      </c>
      <c r="R27" s="59"/>
      <c r="S27" s="68">
        <v>6</v>
      </c>
      <c r="T27" s="59">
        <v>14</v>
      </c>
      <c r="U27" s="59">
        <v>4</v>
      </c>
      <c r="V27" s="59"/>
      <c r="W27" s="69">
        <v>9.75</v>
      </c>
      <c r="X27" s="69">
        <v>7.875</v>
      </c>
      <c r="Y27" s="59">
        <v>16</v>
      </c>
      <c r="Z27" s="59">
        <v>1.5</v>
      </c>
      <c r="AA27" s="59"/>
      <c r="AB27" s="68">
        <v>9.75</v>
      </c>
      <c r="AC27" s="59">
        <v>13</v>
      </c>
      <c r="AD27" s="59">
        <v>11</v>
      </c>
      <c r="AE27" s="59">
        <v>10.5</v>
      </c>
      <c r="AF27" s="59">
        <v>10</v>
      </c>
      <c r="AG27" s="59"/>
      <c r="AH27" s="68">
        <v>10.25</v>
      </c>
      <c r="AI27" s="68">
        <v>10.75</v>
      </c>
      <c r="AJ27" s="77">
        <v>17.75</v>
      </c>
      <c r="AK27" s="77">
        <v>17.75</v>
      </c>
      <c r="AL27" s="59"/>
      <c r="AM27" s="59">
        <v>12</v>
      </c>
      <c r="AN27" s="59"/>
      <c r="AO27" s="59"/>
      <c r="AP27" s="68">
        <v>14.875</v>
      </c>
      <c r="AQ27" s="59">
        <v>11</v>
      </c>
      <c r="AR27" s="59"/>
      <c r="AS27" s="59"/>
      <c r="AT27" s="68">
        <v>10.195588235294117</v>
      </c>
      <c r="AU27" s="51">
        <v>30</v>
      </c>
      <c r="AV27" s="51"/>
      <c r="AW27" s="51"/>
      <c r="AX27" s="55">
        <v>0</v>
      </c>
      <c r="AY27" s="55">
        <v>4</v>
      </c>
      <c r="AZ27" s="55">
        <v>4</v>
      </c>
      <c r="BA27" s="55">
        <v>0</v>
      </c>
      <c r="BB27" s="55">
        <v>0</v>
      </c>
      <c r="BC27" s="55">
        <v>0</v>
      </c>
      <c r="BD27" s="55">
        <v>0</v>
      </c>
      <c r="BE27" s="55">
        <v>2</v>
      </c>
      <c r="BF27" s="55">
        <v>1</v>
      </c>
      <c r="BG27" s="55">
        <v>2</v>
      </c>
      <c r="BH27" s="55">
        <v>9</v>
      </c>
      <c r="BI27" s="55">
        <v>1</v>
      </c>
      <c r="BJ27" s="55">
        <v>1</v>
      </c>
      <c r="BK27" s="55">
        <v>2</v>
      </c>
      <c r="BL27" s="55">
        <v>1</v>
      </c>
      <c r="BM27" s="68">
        <v>10.195588235294117</v>
      </c>
      <c r="BN27" s="51">
        <v>30</v>
      </c>
      <c r="BO27" s="80">
        <v>0</v>
      </c>
      <c r="BP27" s="73" t="s">
        <v>217</v>
      </c>
      <c r="BQ27" s="73" t="s">
        <v>217</v>
      </c>
    </row>
    <row r="28" spans="1:69" s="45" customFormat="1">
      <c r="A28" s="51">
        <v>25</v>
      </c>
      <c r="B28" s="54">
        <v>36055201</v>
      </c>
      <c r="C28" s="60" t="s">
        <v>90</v>
      </c>
      <c r="D28" s="55" t="s">
        <v>91</v>
      </c>
      <c r="E28" s="55" t="s">
        <v>83</v>
      </c>
      <c r="F28" s="51"/>
      <c r="G28" s="59">
        <v>15</v>
      </c>
      <c r="H28" s="59">
        <v>5.5</v>
      </c>
      <c r="I28" s="59"/>
      <c r="J28" s="68">
        <v>10.25</v>
      </c>
      <c r="K28" s="59">
        <v>13.67</v>
      </c>
      <c r="L28" s="59">
        <v>4.5</v>
      </c>
      <c r="M28" s="59"/>
      <c r="N28" s="68">
        <v>9.0850000000000009</v>
      </c>
      <c r="O28" s="68">
        <v>9.7840000000000007</v>
      </c>
      <c r="P28" s="59">
        <v>10</v>
      </c>
      <c r="Q28" s="59">
        <v>1.5</v>
      </c>
      <c r="R28" s="59"/>
      <c r="S28" s="68">
        <v>6.75</v>
      </c>
      <c r="T28" s="59">
        <v>14.5</v>
      </c>
      <c r="U28" s="59">
        <v>5.5</v>
      </c>
      <c r="V28" s="59"/>
      <c r="W28" s="69">
        <v>11</v>
      </c>
      <c r="X28" s="69">
        <v>8.875</v>
      </c>
      <c r="Y28" s="59">
        <v>13.5</v>
      </c>
      <c r="Z28" s="59">
        <v>7.5</v>
      </c>
      <c r="AA28" s="59"/>
      <c r="AB28" s="68">
        <v>11.5</v>
      </c>
      <c r="AC28" s="59">
        <v>14</v>
      </c>
      <c r="AD28" s="59">
        <v>11.5</v>
      </c>
      <c r="AE28" s="59">
        <v>12.5</v>
      </c>
      <c r="AF28" s="59">
        <v>2</v>
      </c>
      <c r="AG28" s="59"/>
      <c r="AH28" s="68">
        <v>7.25</v>
      </c>
      <c r="AI28" s="68">
        <v>11.15</v>
      </c>
      <c r="AJ28" s="77">
        <v>14</v>
      </c>
      <c r="AK28" s="77">
        <v>14</v>
      </c>
      <c r="AL28" s="59"/>
      <c r="AM28" s="59">
        <v>16.5</v>
      </c>
      <c r="AN28" s="59"/>
      <c r="AO28" s="59"/>
      <c r="AP28" s="68">
        <v>15.25</v>
      </c>
      <c r="AQ28" s="59">
        <v>11</v>
      </c>
      <c r="AR28" s="59"/>
      <c r="AS28" s="59"/>
      <c r="AT28" s="68">
        <v>10.686470588235295</v>
      </c>
      <c r="AU28" s="51">
        <v>30</v>
      </c>
      <c r="AV28" s="51"/>
      <c r="AW28" s="51"/>
      <c r="AX28" s="55">
        <v>6</v>
      </c>
      <c r="AY28" s="55">
        <v>0</v>
      </c>
      <c r="AZ28" s="55">
        <v>6</v>
      </c>
      <c r="BA28" s="55">
        <v>0</v>
      </c>
      <c r="BB28" s="55">
        <v>4</v>
      </c>
      <c r="BC28" s="55">
        <v>4</v>
      </c>
      <c r="BD28" s="55">
        <v>4</v>
      </c>
      <c r="BE28" s="55">
        <v>2</v>
      </c>
      <c r="BF28" s="55">
        <v>1</v>
      </c>
      <c r="BG28" s="55">
        <v>0</v>
      </c>
      <c r="BH28" s="55">
        <v>9</v>
      </c>
      <c r="BI28" s="55">
        <v>1</v>
      </c>
      <c r="BJ28" s="55">
        <v>1</v>
      </c>
      <c r="BK28" s="55">
        <v>2</v>
      </c>
      <c r="BL28" s="55">
        <v>1</v>
      </c>
      <c r="BM28" s="68">
        <v>10.686470588235295</v>
      </c>
      <c r="BN28" s="51">
        <v>30</v>
      </c>
      <c r="BO28" s="80">
        <v>0</v>
      </c>
      <c r="BP28" s="73" t="s">
        <v>217</v>
      </c>
      <c r="BQ28" s="73" t="s">
        <v>217</v>
      </c>
    </row>
    <row r="29" spans="1:69" s="45" customFormat="1">
      <c r="A29" s="51">
        <v>26</v>
      </c>
      <c r="B29" s="54">
        <v>33040218</v>
      </c>
      <c r="C29" s="56" t="s">
        <v>92</v>
      </c>
      <c r="D29" s="55" t="s">
        <v>93</v>
      </c>
      <c r="E29" s="55" t="s">
        <v>83</v>
      </c>
      <c r="F29" s="51"/>
      <c r="G29" s="59">
        <v>15.5</v>
      </c>
      <c r="H29" s="59">
        <v>2.75</v>
      </c>
      <c r="I29" s="59"/>
      <c r="J29" s="68">
        <v>9.125</v>
      </c>
      <c r="K29" s="59">
        <v>12.62</v>
      </c>
      <c r="L29" s="59">
        <v>5.75</v>
      </c>
      <c r="M29" s="59"/>
      <c r="N29" s="68">
        <v>9.1849999999999987</v>
      </c>
      <c r="O29" s="68">
        <v>9.1489999999999991</v>
      </c>
      <c r="P29" s="59">
        <v>11</v>
      </c>
      <c r="Q29" s="59">
        <v>0.5</v>
      </c>
      <c r="R29" s="59"/>
      <c r="S29" s="68">
        <v>6.75</v>
      </c>
      <c r="T29" s="59">
        <v>14.5</v>
      </c>
      <c r="U29" s="59">
        <v>3.5</v>
      </c>
      <c r="V29" s="59"/>
      <c r="W29" s="69">
        <v>10</v>
      </c>
      <c r="X29" s="69">
        <v>8.375</v>
      </c>
      <c r="Y29" s="59">
        <v>14.5</v>
      </c>
      <c r="Z29" s="59">
        <v>7</v>
      </c>
      <c r="AA29" s="59"/>
      <c r="AB29" s="68">
        <v>11.75</v>
      </c>
      <c r="AC29" s="59">
        <v>13</v>
      </c>
      <c r="AD29" s="59">
        <v>10.75</v>
      </c>
      <c r="AE29" s="59">
        <v>12.5</v>
      </c>
      <c r="AF29" s="59">
        <v>11.5</v>
      </c>
      <c r="AG29" s="59"/>
      <c r="AH29" s="68">
        <v>12</v>
      </c>
      <c r="AI29" s="68">
        <v>11.85</v>
      </c>
      <c r="AJ29" s="77">
        <v>11</v>
      </c>
      <c r="AK29" s="77">
        <v>11</v>
      </c>
      <c r="AL29" s="59"/>
      <c r="AM29" s="59">
        <v>9</v>
      </c>
      <c r="AN29" s="59"/>
      <c r="AO29" s="59"/>
      <c r="AP29" s="68">
        <v>10</v>
      </c>
      <c r="AQ29" s="59">
        <v>14.75</v>
      </c>
      <c r="AR29" s="59"/>
      <c r="AS29" s="59"/>
      <c r="AT29" s="68">
        <v>10.190882352941177</v>
      </c>
      <c r="AU29" s="51">
        <v>30</v>
      </c>
      <c r="AV29" s="51"/>
      <c r="AW29" s="51"/>
      <c r="AX29" s="55">
        <v>0</v>
      </c>
      <c r="AY29" s="55">
        <v>0</v>
      </c>
      <c r="AZ29" s="55">
        <v>0</v>
      </c>
      <c r="BA29" s="55">
        <v>0</v>
      </c>
      <c r="BB29" s="55">
        <v>4</v>
      </c>
      <c r="BC29" s="55">
        <v>4</v>
      </c>
      <c r="BD29" s="55">
        <v>4</v>
      </c>
      <c r="BE29" s="55">
        <v>2</v>
      </c>
      <c r="BF29" s="55">
        <v>1</v>
      </c>
      <c r="BG29" s="55">
        <v>2</v>
      </c>
      <c r="BH29" s="55">
        <v>9</v>
      </c>
      <c r="BI29" s="55">
        <v>1</v>
      </c>
      <c r="BJ29" s="55">
        <v>0</v>
      </c>
      <c r="BK29" s="55">
        <v>2</v>
      </c>
      <c r="BL29" s="55">
        <v>1</v>
      </c>
      <c r="BM29" s="68">
        <v>10.190882352941177</v>
      </c>
      <c r="BN29" s="51">
        <v>30</v>
      </c>
      <c r="BO29" s="80">
        <v>0</v>
      </c>
      <c r="BP29" s="73" t="s">
        <v>217</v>
      </c>
      <c r="BQ29" s="73" t="s">
        <v>217</v>
      </c>
    </row>
    <row r="30" spans="1:69" s="45" customFormat="1">
      <c r="A30" s="51">
        <v>27</v>
      </c>
      <c r="B30" s="54">
        <v>35003068</v>
      </c>
      <c r="C30" s="56" t="s">
        <v>94</v>
      </c>
      <c r="D30" s="55" t="s">
        <v>95</v>
      </c>
      <c r="E30" s="55" t="s">
        <v>83</v>
      </c>
      <c r="F30" s="51"/>
      <c r="G30" s="59">
        <v>14</v>
      </c>
      <c r="H30" s="59">
        <v>0.5</v>
      </c>
      <c r="I30" s="59">
        <v>1</v>
      </c>
      <c r="J30" s="68">
        <v>7.5</v>
      </c>
      <c r="K30" s="59">
        <v>11.6</v>
      </c>
      <c r="L30" s="77">
        <v>9</v>
      </c>
      <c r="M30" s="59"/>
      <c r="N30" s="68">
        <v>10.3</v>
      </c>
      <c r="O30" s="68">
        <v>8.620000000000001</v>
      </c>
      <c r="P30" s="59">
        <v>10</v>
      </c>
      <c r="Q30" s="59">
        <v>1.5</v>
      </c>
      <c r="R30" s="59">
        <v>4</v>
      </c>
      <c r="S30" s="68">
        <v>8</v>
      </c>
      <c r="T30" s="59">
        <v>14.5</v>
      </c>
      <c r="U30" s="64">
        <v>7</v>
      </c>
      <c r="V30" s="59">
        <v>7</v>
      </c>
      <c r="W30" s="69">
        <v>11.75</v>
      </c>
      <c r="X30" s="69">
        <v>9.875</v>
      </c>
      <c r="Y30" s="59">
        <v>14.5</v>
      </c>
      <c r="Z30" s="59">
        <v>5.25</v>
      </c>
      <c r="AA30" s="59"/>
      <c r="AB30" s="68">
        <v>10.875</v>
      </c>
      <c r="AC30" s="59">
        <v>14</v>
      </c>
      <c r="AD30" s="59">
        <v>10.75</v>
      </c>
      <c r="AE30" s="59">
        <v>2.5</v>
      </c>
      <c r="AF30" s="59">
        <v>4.5</v>
      </c>
      <c r="AG30" s="59"/>
      <c r="AH30" s="68">
        <v>3.5</v>
      </c>
      <c r="AI30" s="68">
        <v>10</v>
      </c>
      <c r="AJ30" s="59">
        <v>8</v>
      </c>
      <c r="AK30" s="59"/>
      <c r="AL30" s="59"/>
      <c r="AM30" s="59">
        <v>11</v>
      </c>
      <c r="AN30" s="59"/>
      <c r="AO30" s="59"/>
      <c r="AP30" s="68">
        <v>9.5</v>
      </c>
      <c r="AQ30" s="59">
        <v>11</v>
      </c>
      <c r="AR30" s="59"/>
      <c r="AS30" s="59"/>
      <c r="AT30" s="68">
        <v>9.5647058823529427</v>
      </c>
      <c r="AU30" s="51">
        <v>19</v>
      </c>
      <c r="AV30" s="51"/>
      <c r="AW30" s="51"/>
      <c r="AX30" s="55">
        <v>0</v>
      </c>
      <c r="AY30" s="55">
        <v>4</v>
      </c>
      <c r="AZ30" s="55">
        <v>4</v>
      </c>
      <c r="BA30" s="55">
        <v>0</v>
      </c>
      <c r="BB30" s="55">
        <v>4</v>
      </c>
      <c r="BC30" s="55">
        <v>4</v>
      </c>
      <c r="BD30" s="55">
        <v>4</v>
      </c>
      <c r="BE30" s="55">
        <v>2</v>
      </c>
      <c r="BF30" s="55">
        <v>1</v>
      </c>
      <c r="BG30" s="55">
        <v>0</v>
      </c>
      <c r="BH30" s="55">
        <v>9</v>
      </c>
      <c r="BI30" s="55">
        <v>0</v>
      </c>
      <c r="BJ30" s="55">
        <v>1</v>
      </c>
      <c r="BK30" s="55">
        <v>1</v>
      </c>
      <c r="BL30" s="55">
        <v>1</v>
      </c>
      <c r="BM30" s="68">
        <v>9.0352941176470587</v>
      </c>
      <c r="BN30" s="51">
        <v>15</v>
      </c>
      <c r="BO30" s="80">
        <v>-0.52941176470588402</v>
      </c>
      <c r="BP30" s="48" t="s">
        <v>215</v>
      </c>
      <c r="BQ30" s="48" t="s">
        <v>216</v>
      </c>
    </row>
    <row r="31" spans="1:69" s="45" customFormat="1">
      <c r="A31" s="51">
        <v>28</v>
      </c>
      <c r="B31" s="54">
        <v>34015779</v>
      </c>
      <c r="C31" s="60" t="s">
        <v>96</v>
      </c>
      <c r="D31" s="55" t="s">
        <v>97</v>
      </c>
      <c r="E31" s="55" t="s">
        <v>83</v>
      </c>
      <c r="F31" s="51"/>
      <c r="G31" s="59">
        <v>15.5</v>
      </c>
      <c r="H31" s="77">
        <v>11</v>
      </c>
      <c r="I31" s="59"/>
      <c r="J31" s="68">
        <v>13.25</v>
      </c>
      <c r="K31" s="59">
        <v>15.15</v>
      </c>
      <c r="L31" s="59">
        <v>9.75</v>
      </c>
      <c r="M31" s="59"/>
      <c r="N31" s="68">
        <v>12.45</v>
      </c>
      <c r="O31" s="68">
        <v>12.930000000000001</v>
      </c>
      <c r="P31" s="59">
        <v>12</v>
      </c>
      <c r="Q31" s="59">
        <v>2.5</v>
      </c>
      <c r="R31" s="59"/>
      <c r="S31" s="68">
        <v>8.25</v>
      </c>
      <c r="T31" s="59">
        <v>14</v>
      </c>
      <c r="U31" s="59">
        <v>2.25</v>
      </c>
      <c r="V31" s="59"/>
      <c r="W31" s="69">
        <v>8.875</v>
      </c>
      <c r="X31" s="69">
        <v>8.5625</v>
      </c>
      <c r="Y31" s="59">
        <v>16.5</v>
      </c>
      <c r="Z31" s="59">
        <v>10.75</v>
      </c>
      <c r="AA31" s="59"/>
      <c r="AB31" s="68">
        <v>14.625</v>
      </c>
      <c r="AC31" s="59">
        <v>15</v>
      </c>
      <c r="AD31" s="59">
        <v>11</v>
      </c>
      <c r="AE31" s="59">
        <v>16.5</v>
      </c>
      <c r="AF31" s="59">
        <v>3</v>
      </c>
      <c r="AG31" s="59"/>
      <c r="AH31" s="68">
        <v>9.75</v>
      </c>
      <c r="AI31" s="68">
        <v>13</v>
      </c>
      <c r="AJ31" s="77">
        <v>19</v>
      </c>
      <c r="AK31" s="77">
        <v>19</v>
      </c>
      <c r="AL31" s="59"/>
      <c r="AM31" s="59">
        <v>13.5</v>
      </c>
      <c r="AN31" s="59"/>
      <c r="AO31" s="59"/>
      <c r="AP31" s="68">
        <v>16.25</v>
      </c>
      <c r="AQ31" s="59">
        <v>10</v>
      </c>
      <c r="AR31" s="59"/>
      <c r="AS31" s="59"/>
      <c r="AT31" s="68">
        <v>12.141176470588235</v>
      </c>
      <c r="AU31" s="51">
        <v>30</v>
      </c>
      <c r="AV31" s="51"/>
      <c r="AW31" s="51"/>
      <c r="AX31" s="55">
        <v>6</v>
      </c>
      <c r="AY31" s="55">
        <v>4</v>
      </c>
      <c r="AZ31" s="55">
        <v>10</v>
      </c>
      <c r="BA31" s="55">
        <v>0</v>
      </c>
      <c r="BB31" s="55">
        <v>0</v>
      </c>
      <c r="BC31" s="55">
        <v>0</v>
      </c>
      <c r="BD31" s="55">
        <v>4</v>
      </c>
      <c r="BE31" s="55">
        <v>2</v>
      </c>
      <c r="BF31" s="55">
        <v>1</v>
      </c>
      <c r="BG31" s="55">
        <v>0</v>
      </c>
      <c r="BH31" s="55">
        <v>9</v>
      </c>
      <c r="BI31" s="55">
        <v>1</v>
      </c>
      <c r="BJ31" s="55">
        <v>1</v>
      </c>
      <c r="BK31" s="55">
        <v>2</v>
      </c>
      <c r="BL31" s="55">
        <v>1</v>
      </c>
      <c r="BM31" s="68">
        <v>12.141176470588235</v>
      </c>
      <c r="BN31" s="51">
        <v>30</v>
      </c>
      <c r="BO31" s="80">
        <v>0</v>
      </c>
      <c r="BP31" s="73" t="s">
        <v>217</v>
      </c>
      <c r="BQ31" s="73" t="s">
        <v>217</v>
      </c>
    </row>
    <row r="32" spans="1:69" s="45" customFormat="1">
      <c r="A32" s="51">
        <v>29</v>
      </c>
      <c r="B32" s="54">
        <v>35020122</v>
      </c>
      <c r="C32" s="56" t="s">
        <v>98</v>
      </c>
      <c r="D32" s="55" t="s">
        <v>99</v>
      </c>
      <c r="E32" s="55" t="s">
        <v>83</v>
      </c>
      <c r="F32" s="51"/>
      <c r="G32" s="59">
        <v>10.5</v>
      </c>
      <c r="H32" s="59">
        <v>0</v>
      </c>
      <c r="I32" s="59"/>
      <c r="J32" s="68">
        <v>5.25</v>
      </c>
      <c r="K32" s="59">
        <v>14.17</v>
      </c>
      <c r="L32" s="59">
        <v>3.25</v>
      </c>
      <c r="M32" s="59"/>
      <c r="N32" s="68">
        <v>8.7100000000000009</v>
      </c>
      <c r="O32" s="68">
        <v>6.6340000000000003</v>
      </c>
      <c r="P32" s="59">
        <v>11</v>
      </c>
      <c r="Q32" s="59">
        <v>5.5</v>
      </c>
      <c r="R32" s="59"/>
      <c r="S32" s="68">
        <v>9.25</v>
      </c>
      <c r="T32" s="59">
        <v>14</v>
      </c>
      <c r="U32" s="59">
        <v>7</v>
      </c>
      <c r="V32" s="59"/>
      <c r="W32" s="69">
        <v>11.25</v>
      </c>
      <c r="X32" s="69">
        <v>10.25</v>
      </c>
      <c r="Y32" s="59">
        <v>16</v>
      </c>
      <c r="Z32" s="59">
        <v>7</v>
      </c>
      <c r="AA32" s="59"/>
      <c r="AB32" s="68">
        <v>12.5</v>
      </c>
      <c r="AC32" s="59">
        <v>16</v>
      </c>
      <c r="AD32" s="59">
        <v>11.5</v>
      </c>
      <c r="AE32" s="59">
        <v>18.5</v>
      </c>
      <c r="AF32" s="59">
        <v>2</v>
      </c>
      <c r="AG32" s="59"/>
      <c r="AH32" s="68">
        <v>10.25</v>
      </c>
      <c r="AI32" s="68">
        <v>12.55</v>
      </c>
      <c r="AJ32" s="77">
        <v>17</v>
      </c>
      <c r="AK32" s="77">
        <v>17</v>
      </c>
      <c r="AL32" s="59"/>
      <c r="AM32" s="59">
        <v>11</v>
      </c>
      <c r="AN32" s="59"/>
      <c r="AO32" s="59"/>
      <c r="AP32" s="68">
        <v>14</v>
      </c>
      <c r="AQ32" s="59">
        <v>18.5</v>
      </c>
      <c r="AR32" s="59"/>
      <c r="AS32" s="59"/>
      <c r="AT32" s="68">
        <v>10.789411764705884</v>
      </c>
      <c r="AU32" s="51">
        <v>30</v>
      </c>
      <c r="AV32" s="51"/>
      <c r="AW32" s="51"/>
      <c r="AX32" s="55">
        <v>0</v>
      </c>
      <c r="AY32" s="55">
        <v>0</v>
      </c>
      <c r="AZ32" s="55">
        <v>0</v>
      </c>
      <c r="BA32" s="55">
        <v>0</v>
      </c>
      <c r="BB32" s="55">
        <v>4</v>
      </c>
      <c r="BC32" s="55">
        <v>8</v>
      </c>
      <c r="BD32" s="55">
        <v>4</v>
      </c>
      <c r="BE32" s="55">
        <v>2</v>
      </c>
      <c r="BF32" s="55">
        <v>1</v>
      </c>
      <c r="BG32" s="55">
        <v>2</v>
      </c>
      <c r="BH32" s="55">
        <v>9</v>
      </c>
      <c r="BI32" s="55">
        <v>1</v>
      </c>
      <c r="BJ32" s="55">
        <v>1</v>
      </c>
      <c r="BK32" s="55">
        <v>2</v>
      </c>
      <c r="BL32" s="55">
        <v>1</v>
      </c>
      <c r="BM32" s="68">
        <v>10.789411764705884</v>
      </c>
      <c r="BN32" s="51">
        <v>30</v>
      </c>
      <c r="BO32" s="80">
        <v>0</v>
      </c>
      <c r="BP32" s="73" t="s">
        <v>217</v>
      </c>
      <c r="BQ32" s="73" t="s">
        <v>217</v>
      </c>
    </row>
    <row r="33" spans="1:69" s="45" customFormat="1">
      <c r="A33" s="51">
        <v>30</v>
      </c>
      <c r="B33" s="54">
        <v>33043238</v>
      </c>
      <c r="C33" s="60" t="s">
        <v>100</v>
      </c>
      <c r="D33" s="55" t="s">
        <v>101</v>
      </c>
      <c r="E33" s="55" t="s">
        <v>83</v>
      </c>
      <c r="F33" s="51"/>
      <c r="G33" s="59">
        <v>15.5</v>
      </c>
      <c r="H33" s="59">
        <v>0</v>
      </c>
      <c r="I33" s="59"/>
      <c r="J33" s="68">
        <v>7.75</v>
      </c>
      <c r="K33" s="59">
        <v>11.6</v>
      </c>
      <c r="L33" s="59">
        <v>9</v>
      </c>
      <c r="M33" s="59"/>
      <c r="N33" s="68">
        <v>10.3</v>
      </c>
      <c r="O33" s="68">
        <v>8.77</v>
      </c>
      <c r="P33" s="59">
        <v>10</v>
      </c>
      <c r="Q33" s="59">
        <v>1</v>
      </c>
      <c r="R33" s="59"/>
      <c r="S33" s="68">
        <v>6.5</v>
      </c>
      <c r="T33" s="59">
        <v>14.5</v>
      </c>
      <c r="U33" s="59">
        <v>4.5</v>
      </c>
      <c r="V33" s="59"/>
      <c r="W33" s="69">
        <v>10.5</v>
      </c>
      <c r="X33" s="69">
        <v>8.5</v>
      </c>
      <c r="Y33" s="59">
        <v>15</v>
      </c>
      <c r="Z33" s="59">
        <v>6</v>
      </c>
      <c r="AA33" s="59"/>
      <c r="AB33" s="68">
        <v>11.5</v>
      </c>
      <c r="AC33" s="59">
        <v>14</v>
      </c>
      <c r="AD33" s="59">
        <v>10.75</v>
      </c>
      <c r="AE33" s="59">
        <v>14.5</v>
      </c>
      <c r="AF33" s="59">
        <v>11</v>
      </c>
      <c r="AG33" s="59"/>
      <c r="AH33" s="68">
        <v>12.75</v>
      </c>
      <c r="AI33" s="68">
        <v>12.1</v>
      </c>
      <c r="AJ33" s="77">
        <v>12.5</v>
      </c>
      <c r="AK33" s="77">
        <v>12.5</v>
      </c>
      <c r="AL33" s="59"/>
      <c r="AM33" s="59">
        <v>12</v>
      </c>
      <c r="AN33" s="59"/>
      <c r="AO33" s="59"/>
      <c r="AP33" s="68">
        <v>12.25</v>
      </c>
      <c r="AQ33" s="59">
        <v>16.5</v>
      </c>
      <c r="AR33" s="59"/>
      <c r="AS33" s="59"/>
      <c r="AT33" s="68">
        <v>10.549999999999999</v>
      </c>
      <c r="AU33" s="51">
        <v>30</v>
      </c>
      <c r="AV33" s="51"/>
      <c r="AW33" s="51"/>
      <c r="AX33" s="55">
        <v>0</v>
      </c>
      <c r="AY33" s="55">
        <v>4</v>
      </c>
      <c r="AZ33" s="55">
        <v>4</v>
      </c>
      <c r="BA33" s="55">
        <v>0</v>
      </c>
      <c r="BB33" s="55">
        <v>4</v>
      </c>
      <c r="BC33" s="55">
        <v>4</v>
      </c>
      <c r="BD33" s="55">
        <v>4</v>
      </c>
      <c r="BE33" s="55">
        <v>2</v>
      </c>
      <c r="BF33" s="55">
        <v>1</v>
      </c>
      <c r="BG33" s="55">
        <v>2</v>
      </c>
      <c r="BH33" s="55">
        <v>9</v>
      </c>
      <c r="BI33" s="55">
        <v>1</v>
      </c>
      <c r="BJ33" s="55">
        <v>1</v>
      </c>
      <c r="BK33" s="55">
        <v>2</v>
      </c>
      <c r="BL33" s="55">
        <v>1</v>
      </c>
      <c r="BM33" s="68">
        <v>9.7117647058823522</v>
      </c>
      <c r="BN33" s="51">
        <v>20</v>
      </c>
      <c r="BO33" s="80">
        <v>-0.83823529411764675</v>
      </c>
      <c r="BP33" s="73" t="s">
        <v>217</v>
      </c>
      <c r="BQ33" s="73" t="s">
        <v>217</v>
      </c>
    </row>
    <row r="34" spans="1:69" s="45" customFormat="1">
      <c r="A34" s="51">
        <v>31</v>
      </c>
      <c r="B34" s="54">
        <v>33040185</v>
      </c>
      <c r="C34" s="60" t="s">
        <v>102</v>
      </c>
      <c r="D34" s="55" t="s">
        <v>103</v>
      </c>
      <c r="E34" s="55" t="s">
        <v>83</v>
      </c>
      <c r="F34" s="51"/>
      <c r="G34" s="59">
        <v>15</v>
      </c>
      <c r="H34" s="59">
        <v>1</v>
      </c>
      <c r="I34" s="59"/>
      <c r="J34" s="68">
        <v>8</v>
      </c>
      <c r="K34" s="59">
        <v>13</v>
      </c>
      <c r="L34" s="59">
        <v>8</v>
      </c>
      <c r="M34" s="59"/>
      <c r="N34" s="68">
        <v>10.5</v>
      </c>
      <c r="O34" s="68">
        <v>9</v>
      </c>
      <c r="P34" s="59">
        <v>11</v>
      </c>
      <c r="Q34" s="59">
        <v>1.5</v>
      </c>
      <c r="R34" s="59"/>
      <c r="S34" s="68">
        <v>7.25</v>
      </c>
      <c r="T34" s="59">
        <v>14</v>
      </c>
      <c r="U34" s="59">
        <v>4.5</v>
      </c>
      <c r="V34" s="59"/>
      <c r="W34" s="69">
        <v>10</v>
      </c>
      <c r="X34" s="69">
        <v>8.625</v>
      </c>
      <c r="Y34" s="59">
        <v>15</v>
      </c>
      <c r="Z34" s="59">
        <v>7.25</v>
      </c>
      <c r="AA34" s="59"/>
      <c r="AB34" s="68">
        <v>12.125</v>
      </c>
      <c r="AC34" s="59">
        <v>14</v>
      </c>
      <c r="AD34" s="59">
        <v>11.5</v>
      </c>
      <c r="AE34" s="59">
        <v>12.5</v>
      </c>
      <c r="AF34" s="59">
        <v>13</v>
      </c>
      <c r="AG34" s="59"/>
      <c r="AH34" s="68">
        <v>12.75</v>
      </c>
      <c r="AI34" s="68">
        <v>12.5</v>
      </c>
      <c r="AJ34" s="77">
        <v>13.5</v>
      </c>
      <c r="AK34" s="77">
        <v>13.5</v>
      </c>
      <c r="AL34" s="59"/>
      <c r="AM34" s="59">
        <v>11</v>
      </c>
      <c r="AN34" s="59"/>
      <c r="AO34" s="59"/>
      <c r="AP34" s="68">
        <v>12.25</v>
      </c>
      <c r="AQ34" s="59">
        <v>11</v>
      </c>
      <c r="AR34" s="59"/>
      <c r="AS34" s="59"/>
      <c r="AT34" s="68">
        <v>10.441176470588236</v>
      </c>
      <c r="AU34" s="51">
        <v>30</v>
      </c>
      <c r="AV34" s="51"/>
      <c r="AW34" s="51"/>
      <c r="AX34" s="55">
        <v>0</v>
      </c>
      <c r="AY34" s="55">
        <v>4</v>
      </c>
      <c r="AZ34" s="55">
        <v>4</v>
      </c>
      <c r="BA34" s="55">
        <v>0</v>
      </c>
      <c r="BB34" s="55">
        <v>4</v>
      </c>
      <c r="BC34" s="55">
        <v>4</v>
      </c>
      <c r="BD34" s="55">
        <v>4</v>
      </c>
      <c r="BE34" s="55">
        <v>2</v>
      </c>
      <c r="BF34" s="55">
        <v>1</v>
      </c>
      <c r="BG34" s="55">
        <v>2</v>
      </c>
      <c r="BH34" s="55">
        <v>9</v>
      </c>
      <c r="BI34" s="55">
        <v>1</v>
      </c>
      <c r="BJ34" s="55">
        <v>1</v>
      </c>
      <c r="BK34" s="55">
        <v>2</v>
      </c>
      <c r="BL34" s="55">
        <v>1</v>
      </c>
      <c r="BM34" s="68">
        <v>10.441176470588236</v>
      </c>
      <c r="BN34" s="51">
        <v>30</v>
      </c>
      <c r="BO34" s="80">
        <v>0</v>
      </c>
      <c r="BP34" s="73" t="s">
        <v>217</v>
      </c>
      <c r="BQ34" s="73" t="s">
        <v>217</v>
      </c>
    </row>
    <row r="35" spans="1:69" s="45" customFormat="1">
      <c r="A35" s="51">
        <v>32</v>
      </c>
      <c r="B35" s="54">
        <v>36051051</v>
      </c>
      <c r="C35" s="60" t="s">
        <v>104</v>
      </c>
      <c r="D35" s="55" t="s">
        <v>105</v>
      </c>
      <c r="E35" s="55" t="s">
        <v>83</v>
      </c>
      <c r="F35" s="51"/>
      <c r="G35" s="59">
        <v>15.5</v>
      </c>
      <c r="H35" s="59">
        <v>4.25</v>
      </c>
      <c r="I35" s="59"/>
      <c r="J35" s="68">
        <v>9.875</v>
      </c>
      <c r="K35" s="59">
        <v>15.25</v>
      </c>
      <c r="L35" s="59">
        <v>7.75</v>
      </c>
      <c r="M35" s="59"/>
      <c r="N35" s="68">
        <v>11.5</v>
      </c>
      <c r="O35" s="68">
        <v>10.525</v>
      </c>
      <c r="P35" s="59">
        <v>11</v>
      </c>
      <c r="Q35" s="59">
        <v>1.5</v>
      </c>
      <c r="R35" s="59"/>
      <c r="S35" s="68">
        <v>7.25</v>
      </c>
      <c r="T35" s="59">
        <v>14</v>
      </c>
      <c r="U35" s="59">
        <v>2.5</v>
      </c>
      <c r="V35" s="59"/>
      <c r="W35" s="69">
        <v>9</v>
      </c>
      <c r="X35" s="69">
        <v>8.125</v>
      </c>
      <c r="Y35" s="59">
        <v>13.5</v>
      </c>
      <c r="Z35" s="59">
        <v>4.75</v>
      </c>
      <c r="AA35" s="59"/>
      <c r="AB35" s="68">
        <v>10.125</v>
      </c>
      <c r="AC35" s="59">
        <v>14</v>
      </c>
      <c r="AD35" s="59">
        <v>11</v>
      </c>
      <c r="AE35" s="59">
        <v>10.5</v>
      </c>
      <c r="AF35" s="59">
        <v>7.5</v>
      </c>
      <c r="AG35" s="59"/>
      <c r="AH35" s="68">
        <v>9</v>
      </c>
      <c r="AI35" s="68">
        <v>10.85</v>
      </c>
      <c r="AJ35" s="77">
        <v>11.5</v>
      </c>
      <c r="AK35" s="77">
        <v>11.5</v>
      </c>
      <c r="AL35" s="59"/>
      <c r="AM35" s="59">
        <v>10</v>
      </c>
      <c r="AN35" s="59"/>
      <c r="AO35" s="59"/>
      <c r="AP35" s="68">
        <v>10.75</v>
      </c>
      <c r="AQ35" s="59">
        <v>14.5</v>
      </c>
      <c r="AR35" s="59"/>
      <c r="AS35" s="59"/>
      <c r="AT35" s="68">
        <v>10.316176470588236</v>
      </c>
      <c r="AU35" s="51">
        <v>30</v>
      </c>
      <c r="AV35" s="51"/>
      <c r="AW35" s="51"/>
      <c r="AX35" s="55">
        <v>0</v>
      </c>
      <c r="AY35" s="55">
        <v>4</v>
      </c>
      <c r="AZ35" s="55">
        <v>10</v>
      </c>
      <c r="BA35" s="55">
        <v>0</v>
      </c>
      <c r="BB35" s="55">
        <v>0</v>
      </c>
      <c r="BC35" s="55">
        <v>0</v>
      </c>
      <c r="BD35" s="55">
        <v>4</v>
      </c>
      <c r="BE35" s="55">
        <v>2</v>
      </c>
      <c r="BF35" s="55">
        <v>1</v>
      </c>
      <c r="BG35" s="55">
        <v>0</v>
      </c>
      <c r="BH35" s="55">
        <v>9</v>
      </c>
      <c r="BI35" s="55">
        <v>1</v>
      </c>
      <c r="BJ35" s="55">
        <v>1</v>
      </c>
      <c r="BK35" s="55">
        <v>2</v>
      </c>
      <c r="BL35" s="55">
        <v>1</v>
      </c>
      <c r="BM35" s="68">
        <v>8.9485294117647065</v>
      </c>
      <c r="BN35" s="51">
        <v>16</v>
      </c>
      <c r="BO35" s="80">
        <v>-1.367647058823529</v>
      </c>
      <c r="BP35" s="73" t="s">
        <v>217</v>
      </c>
      <c r="BQ35" s="73" t="s">
        <v>217</v>
      </c>
    </row>
    <row r="36" spans="1:69" s="45" customFormat="1">
      <c r="A36" s="51">
        <v>33</v>
      </c>
      <c r="B36" s="54">
        <v>33046977</v>
      </c>
      <c r="C36" s="60" t="s">
        <v>106</v>
      </c>
      <c r="D36" s="55" t="s">
        <v>107</v>
      </c>
      <c r="E36" s="55" t="s">
        <v>83</v>
      </c>
      <c r="F36" s="51"/>
      <c r="G36" s="59">
        <v>14.5</v>
      </c>
      <c r="H36" s="59">
        <v>8.5</v>
      </c>
      <c r="I36" s="59"/>
      <c r="J36" s="68">
        <v>11.5</v>
      </c>
      <c r="K36" s="59">
        <v>14.37</v>
      </c>
      <c r="L36" s="59">
        <v>5.75</v>
      </c>
      <c r="M36" s="59"/>
      <c r="N36" s="68">
        <v>10.059999999999999</v>
      </c>
      <c r="O36" s="68">
        <v>10.923999999999999</v>
      </c>
      <c r="P36" s="59">
        <v>11</v>
      </c>
      <c r="Q36" s="59">
        <v>3</v>
      </c>
      <c r="R36" s="59">
        <v>6</v>
      </c>
      <c r="S36" s="68">
        <v>9.5</v>
      </c>
      <c r="T36" s="59">
        <v>14</v>
      </c>
      <c r="U36" s="64">
        <v>7</v>
      </c>
      <c r="V36" s="59">
        <v>7</v>
      </c>
      <c r="W36" s="69">
        <v>11.25</v>
      </c>
      <c r="X36" s="69">
        <v>10.375</v>
      </c>
      <c r="Y36" s="59">
        <v>12.5</v>
      </c>
      <c r="Z36" s="59">
        <v>3.5</v>
      </c>
      <c r="AA36" s="59"/>
      <c r="AB36" s="68">
        <v>9</v>
      </c>
      <c r="AC36" s="59">
        <v>13</v>
      </c>
      <c r="AD36" s="59">
        <v>11</v>
      </c>
      <c r="AE36" s="59">
        <v>12.5</v>
      </c>
      <c r="AF36" s="59">
        <v>1.5</v>
      </c>
      <c r="AG36" s="59"/>
      <c r="AH36" s="68">
        <v>7</v>
      </c>
      <c r="AI36" s="68">
        <v>9.8000000000000007</v>
      </c>
      <c r="AJ36" s="77">
        <v>10</v>
      </c>
      <c r="AK36" s="77">
        <v>10</v>
      </c>
      <c r="AL36" s="59"/>
      <c r="AM36" s="59">
        <v>8</v>
      </c>
      <c r="AN36" s="59"/>
      <c r="AO36" s="59">
        <v>14</v>
      </c>
      <c r="AP36" s="68">
        <v>12</v>
      </c>
      <c r="AQ36" s="59">
        <v>13.5</v>
      </c>
      <c r="AR36" s="59"/>
      <c r="AS36" s="59"/>
      <c r="AT36" s="68">
        <v>10.74235294117647</v>
      </c>
      <c r="AU36" s="51">
        <v>30</v>
      </c>
      <c r="AV36" s="51"/>
      <c r="AW36" s="51"/>
      <c r="AX36" s="55">
        <v>6</v>
      </c>
      <c r="AY36" s="55">
        <v>4</v>
      </c>
      <c r="AZ36" s="55">
        <v>10</v>
      </c>
      <c r="BA36" s="55">
        <v>0</v>
      </c>
      <c r="BB36" s="55">
        <v>4</v>
      </c>
      <c r="BC36" s="55">
        <v>8</v>
      </c>
      <c r="BD36" s="55">
        <v>0</v>
      </c>
      <c r="BE36" s="55">
        <v>2</v>
      </c>
      <c r="BF36" s="55">
        <v>1</v>
      </c>
      <c r="BG36" s="55">
        <v>0</v>
      </c>
      <c r="BH36" s="55">
        <v>3</v>
      </c>
      <c r="BI36" s="55">
        <v>1</v>
      </c>
      <c r="BJ36" s="55">
        <v>0</v>
      </c>
      <c r="BK36" s="55">
        <v>2</v>
      </c>
      <c r="BL36" s="55">
        <v>1</v>
      </c>
      <c r="BM36" s="68">
        <v>9.9041176470588237</v>
      </c>
      <c r="BN36" s="51">
        <v>15</v>
      </c>
      <c r="BO36" s="80">
        <v>-0.83823529411764675</v>
      </c>
      <c r="BP36" s="73" t="s">
        <v>217</v>
      </c>
      <c r="BQ36" s="73" t="s">
        <v>217</v>
      </c>
    </row>
    <row r="37" spans="1:69" s="45" customFormat="1">
      <c r="A37" s="51">
        <v>34</v>
      </c>
      <c r="B37" s="54">
        <v>34020740</v>
      </c>
      <c r="C37" s="56" t="s">
        <v>108</v>
      </c>
      <c r="D37" s="55" t="s">
        <v>109</v>
      </c>
      <c r="E37" s="55" t="s">
        <v>83</v>
      </c>
      <c r="F37" s="51"/>
      <c r="G37" s="59">
        <v>13.5</v>
      </c>
      <c r="H37" s="59">
        <v>2.25</v>
      </c>
      <c r="I37" s="59"/>
      <c r="J37" s="68">
        <v>7.875</v>
      </c>
      <c r="K37" s="59">
        <v>13.85</v>
      </c>
      <c r="L37" s="77">
        <v>7</v>
      </c>
      <c r="M37" s="59"/>
      <c r="N37" s="68">
        <v>10.425000000000001</v>
      </c>
      <c r="O37" s="68">
        <v>8.8949999999999996</v>
      </c>
      <c r="P37" s="59">
        <v>11</v>
      </c>
      <c r="Q37" s="59">
        <v>1.5</v>
      </c>
      <c r="R37" s="59"/>
      <c r="S37" s="68">
        <v>7.25</v>
      </c>
      <c r="T37" s="59">
        <v>14</v>
      </c>
      <c r="U37" s="59">
        <v>3.5</v>
      </c>
      <c r="V37" s="59"/>
      <c r="W37" s="69">
        <v>9.5</v>
      </c>
      <c r="X37" s="69">
        <v>8.375</v>
      </c>
      <c r="Y37" s="59">
        <v>15</v>
      </c>
      <c r="Z37" s="59">
        <v>5.75</v>
      </c>
      <c r="AA37" s="59"/>
      <c r="AB37" s="68">
        <v>11.375</v>
      </c>
      <c r="AC37" s="59">
        <v>13</v>
      </c>
      <c r="AD37" s="59">
        <v>10.5</v>
      </c>
      <c r="AE37" s="59">
        <v>18.5</v>
      </c>
      <c r="AF37" s="59">
        <v>4</v>
      </c>
      <c r="AG37" s="59"/>
      <c r="AH37" s="68">
        <v>11.25</v>
      </c>
      <c r="AI37" s="68">
        <v>11.5</v>
      </c>
      <c r="AJ37" s="77">
        <v>18.5</v>
      </c>
      <c r="AK37" s="77">
        <v>18.5</v>
      </c>
      <c r="AL37" s="59"/>
      <c r="AM37" s="59">
        <v>17.5</v>
      </c>
      <c r="AN37" s="59"/>
      <c r="AO37" s="59"/>
      <c r="AP37" s="68">
        <v>18</v>
      </c>
      <c r="AQ37" s="59">
        <v>14.5</v>
      </c>
      <c r="AR37" s="59"/>
      <c r="AS37" s="59"/>
      <c r="AT37" s="68">
        <v>10.939705882352941</v>
      </c>
      <c r="AU37" s="51">
        <v>30</v>
      </c>
      <c r="AV37" s="51"/>
      <c r="AW37" s="51"/>
      <c r="AX37" s="55">
        <v>0</v>
      </c>
      <c r="AY37" s="55">
        <v>4</v>
      </c>
      <c r="AZ37" s="55">
        <v>4</v>
      </c>
      <c r="BA37" s="55">
        <v>0</v>
      </c>
      <c r="BB37" s="55">
        <v>0</v>
      </c>
      <c r="BC37" s="55">
        <v>0</v>
      </c>
      <c r="BD37" s="55">
        <v>4</v>
      </c>
      <c r="BE37" s="55">
        <v>2</v>
      </c>
      <c r="BF37" s="55">
        <v>1</v>
      </c>
      <c r="BG37" s="55">
        <v>2</v>
      </c>
      <c r="BH37" s="55">
        <v>9</v>
      </c>
      <c r="BI37" s="55">
        <v>1</v>
      </c>
      <c r="BJ37" s="55">
        <v>1</v>
      </c>
      <c r="BK37" s="55">
        <v>2</v>
      </c>
      <c r="BL37" s="55">
        <v>1</v>
      </c>
      <c r="BM37" s="68">
        <v>10.939705882352941</v>
      </c>
      <c r="BN37" s="51">
        <v>30</v>
      </c>
      <c r="BO37" s="80">
        <v>0</v>
      </c>
      <c r="BP37" s="73" t="s">
        <v>217</v>
      </c>
      <c r="BQ37" s="73" t="s">
        <v>217</v>
      </c>
    </row>
    <row r="38" spans="1:69" s="45" customFormat="1">
      <c r="A38" s="51">
        <v>35</v>
      </c>
      <c r="B38" s="54">
        <v>37079828</v>
      </c>
      <c r="C38" s="56" t="s">
        <v>110</v>
      </c>
      <c r="D38" s="55" t="s">
        <v>111</v>
      </c>
      <c r="E38" s="55" t="s">
        <v>83</v>
      </c>
      <c r="F38" s="51"/>
      <c r="G38" s="59">
        <v>12.5</v>
      </c>
      <c r="H38" s="59">
        <v>0</v>
      </c>
      <c r="I38" s="59"/>
      <c r="J38" s="68">
        <v>6.25</v>
      </c>
      <c r="K38" s="59">
        <v>11.05</v>
      </c>
      <c r="L38" s="59">
        <v>4.75</v>
      </c>
      <c r="M38" s="59">
        <v>3.5</v>
      </c>
      <c r="N38" s="68">
        <v>7.9</v>
      </c>
      <c r="O38" s="68">
        <v>6.9099999999999993</v>
      </c>
      <c r="P38" s="59">
        <v>12</v>
      </c>
      <c r="Q38" s="59">
        <v>0</v>
      </c>
      <c r="R38" s="59"/>
      <c r="S38" s="68">
        <v>7</v>
      </c>
      <c r="T38" s="59">
        <v>14</v>
      </c>
      <c r="U38" s="59">
        <v>1.25</v>
      </c>
      <c r="V38" s="59"/>
      <c r="W38" s="69">
        <v>8.375</v>
      </c>
      <c r="X38" s="69">
        <v>7.6875</v>
      </c>
      <c r="Y38" s="59">
        <v>13</v>
      </c>
      <c r="Z38" s="59">
        <v>5.25</v>
      </c>
      <c r="AA38" s="59">
        <v>5.5</v>
      </c>
      <c r="AB38" s="68">
        <v>10.25</v>
      </c>
      <c r="AC38" s="59">
        <v>15</v>
      </c>
      <c r="AD38" s="59">
        <v>11.5</v>
      </c>
      <c r="AE38" s="59">
        <v>18.5</v>
      </c>
      <c r="AF38" s="59">
        <v>5.5</v>
      </c>
      <c r="AG38" s="59"/>
      <c r="AH38" s="68">
        <v>12</v>
      </c>
      <c r="AI38" s="68">
        <v>11.8</v>
      </c>
      <c r="AJ38" s="77">
        <v>13</v>
      </c>
      <c r="AK38" s="77">
        <v>13</v>
      </c>
      <c r="AL38" s="59"/>
      <c r="AM38" s="59">
        <v>17</v>
      </c>
      <c r="AN38" s="59"/>
      <c r="AO38" s="59"/>
      <c r="AP38" s="68">
        <v>15</v>
      </c>
      <c r="AQ38" s="59">
        <v>14.75</v>
      </c>
      <c r="AR38" s="59"/>
      <c r="AS38" s="59"/>
      <c r="AT38" s="68">
        <v>9.9441176470588246</v>
      </c>
      <c r="AU38" s="51">
        <v>12</v>
      </c>
      <c r="AV38" s="51"/>
      <c r="AW38" s="51"/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4</v>
      </c>
      <c r="BE38" s="55">
        <v>2</v>
      </c>
      <c r="BF38" s="55">
        <v>1</v>
      </c>
      <c r="BG38" s="55">
        <v>2</v>
      </c>
      <c r="BH38" s="55">
        <v>9</v>
      </c>
      <c r="BI38" s="55">
        <v>1</v>
      </c>
      <c r="BJ38" s="55">
        <v>1</v>
      </c>
      <c r="BK38" s="55">
        <v>2</v>
      </c>
      <c r="BL38" s="55">
        <v>1</v>
      </c>
      <c r="BM38" s="68">
        <v>9.9294117647058826</v>
      </c>
      <c r="BN38" s="51">
        <v>12</v>
      </c>
      <c r="BO38" s="80">
        <v>-1.4705882352942012E-2</v>
      </c>
      <c r="BP38" s="48" t="s">
        <v>215</v>
      </c>
      <c r="BQ38" s="48" t="s">
        <v>216</v>
      </c>
    </row>
    <row r="39" spans="1:69" s="45" customFormat="1">
      <c r="A39" s="51">
        <v>36</v>
      </c>
      <c r="B39" s="54">
        <v>36043776</v>
      </c>
      <c r="C39" s="60" t="s">
        <v>112</v>
      </c>
      <c r="D39" s="60" t="s">
        <v>113</v>
      </c>
      <c r="E39" s="55" t="s">
        <v>83</v>
      </c>
      <c r="F39" s="51"/>
      <c r="G39" s="59">
        <v>0</v>
      </c>
      <c r="H39" s="59"/>
      <c r="I39" s="59"/>
      <c r="J39" s="68">
        <v>0</v>
      </c>
      <c r="K39" s="59">
        <v>0</v>
      </c>
      <c r="L39" s="59"/>
      <c r="M39" s="59"/>
      <c r="N39" s="68">
        <v>0</v>
      </c>
      <c r="O39" s="68">
        <v>0</v>
      </c>
      <c r="P39" s="59"/>
      <c r="Q39" s="59"/>
      <c r="R39" s="59"/>
      <c r="S39" s="68"/>
      <c r="T39" s="59"/>
      <c r="U39" s="59"/>
      <c r="V39" s="59"/>
      <c r="W39" s="69">
        <v>0</v>
      </c>
      <c r="X39" s="69">
        <v>0</v>
      </c>
      <c r="Y39" s="59">
        <v>3</v>
      </c>
      <c r="Z39" s="59"/>
      <c r="AA39" s="59"/>
      <c r="AB39" s="68">
        <v>2.5</v>
      </c>
      <c r="AC39" s="59">
        <v>0</v>
      </c>
      <c r="AD39" s="59"/>
      <c r="AE39" s="59">
        <v>0</v>
      </c>
      <c r="AF39" s="59"/>
      <c r="AG39" s="59"/>
      <c r="AH39" s="68">
        <v>0</v>
      </c>
      <c r="AI39" s="68">
        <v>1</v>
      </c>
      <c r="AJ39" s="59"/>
      <c r="AK39" s="59"/>
      <c r="AL39" s="59"/>
      <c r="AM39" s="59"/>
      <c r="AN39" s="59"/>
      <c r="AO39" s="59"/>
      <c r="AP39" s="68">
        <v>0</v>
      </c>
      <c r="AQ39" s="59"/>
      <c r="AR39" s="59"/>
      <c r="AS39" s="59"/>
      <c r="AT39" s="68">
        <v>0.29411764705882354</v>
      </c>
      <c r="AU39" s="51">
        <v>0</v>
      </c>
      <c r="AV39" s="51"/>
      <c r="AW39" s="51"/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68">
        <v>0.29411764705882354</v>
      </c>
      <c r="BN39" s="51">
        <v>0</v>
      </c>
      <c r="BO39" s="80">
        <v>0</v>
      </c>
      <c r="BP39" s="73" t="s">
        <v>217</v>
      </c>
      <c r="BQ39" s="73" t="s">
        <v>217</v>
      </c>
    </row>
    <row r="40" spans="1:69" s="45" customFormat="1">
      <c r="A40" s="51">
        <v>37</v>
      </c>
      <c r="B40" s="54" t="s">
        <v>114</v>
      </c>
      <c r="C40" s="55" t="s">
        <v>115</v>
      </c>
      <c r="D40" s="55" t="s">
        <v>116</v>
      </c>
      <c r="E40" s="55" t="s">
        <v>83</v>
      </c>
      <c r="F40" s="51"/>
      <c r="G40" s="59">
        <v>15.5</v>
      </c>
      <c r="H40" s="77">
        <v>11</v>
      </c>
      <c r="I40" s="59"/>
      <c r="J40" s="68">
        <v>13.25</v>
      </c>
      <c r="K40" s="59">
        <v>10</v>
      </c>
      <c r="L40" s="59">
        <v>3.25</v>
      </c>
      <c r="M40" s="59"/>
      <c r="N40" s="68">
        <v>6.625</v>
      </c>
      <c r="O40" s="68">
        <v>10.6</v>
      </c>
      <c r="P40" s="59">
        <v>6</v>
      </c>
      <c r="Q40" s="59">
        <v>0</v>
      </c>
      <c r="R40" s="59"/>
      <c r="S40" s="68">
        <v>4</v>
      </c>
      <c r="T40" s="59">
        <v>14</v>
      </c>
      <c r="U40" s="59">
        <v>0</v>
      </c>
      <c r="V40" s="59"/>
      <c r="W40" s="69">
        <v>8.5</v>
      </c>
      <c r="X40" s="69">
        <v>6.25</v>
      </c>
      <c r="Y40" s="59"/>
      <c r="Z40" s="59"/>
      <c r="AA40" s="59"/>
      <c r="AB40" s="75">
        <v>7.25</v>
      </c>
      <c r="AC40" s="72">
        <v>17</v>
      </c>
      <c r="AD40" s="72">
        <v>14</v>
      </c>
      <c r="AE40" s="72">
        <v>15</v>
      </c>
      <c r="AF40" s="72">
        <v>12</v>
      </c>
      <c r="AG40" s="71"/>
      <c r="AH40" s="71">
        <v>13.5</v>
      </c>
      <c r="AI40" s="68">
        <v>11.8</v>
      </c>
      <c r="AJ40" s="77">
        <v>12.5</v>
      </c>
      <c r="AK40" s="77">
        <v>12.5</v>
      </c>
      <c r="AL40" s="59"/>
      <c r="AM40" s="59">
        <v>11</v>
      </c>
      <c r="AN40" s="59"/>
      <c r="AO40" s="59"/>
      <c r="AP40" s="68">
        <v>11.75</v>
      </c>
      <c r="AQ40" s="59">
        <v>11.5</v>
      </c>
      <c r="AR40" s="59"/>
      <c r="AS40" s="59"/>
      <c r="AT40" s="68">
        <v>10.117647058823529</v>
      </c>
      <c r="AU40" s="51">
        <v>30</v>
      </c>
      <c r="AV40" s="51"/>
      <c r="AW40" s="51"/>
      <c r="AX40" s="55">
        <v>6</v>
      </c>
      <c r="AY40" s="55">
        <v>0</v>
      </c>
      <c r="AZ40" s="55">
        <v>10</v>
      </c>
      <c r="BA40" s="55">
        <v>0</v>
      </c>
      <c r="BB40" s="55">
        <v>0</v>
      </c>
      <c r="BC40" s="55">
        <v>0</v>
      </c>
      <c r="BD40" s="55">
        <v>0</v>
      </c>
      <c r="BE40" s="55">
        <v>2</v>
      </c>
      <c r="BF40" s="55">
        <v>1</v>
      </c>
      <c r="BG40" s="55">
        <v>2</v>
      </c>
      <c r="BH40" s="55">
        <v>9</v>
      </c>
      <c r="BI40" s="55">
        <v>1</v>
      </c>
      <c r="BJ40" s="55">
        <v>1</v>
      </c>
      <c r="BK40" s="55">
        <v>2</v>
      </c>
      <c r="BL40" s="55">
        <v>1</v>
      </c>
      <c r="BM40" s="68">
        <v>10.117647058823529</v>
      </c>
      <c r="BN40" s="51">
        <v>30</v>
      </c>
      <c r="BO40" s="80">
        <v>0</v>
      </c>
      <c r="BP40" s="73" t="s">
        <v>217</v>
      </c>
      <c r="BQ40" s="73" t="s">
        <v>217</v>
      </c>
    </row>
    <row r="41" spans="1:69" s="45" customFormat="1">
      <c r="A41" s="51">
        <v>38</v>
      </c>
      <c r="B41" s="54" t="s">
        <v>117</v>
      </c>
      <c r="C41" s="55" t="s">
        <v>118</v>
      </c>
      <c r="D41" s="55" t="s">
        <v>119</v>
      </c>
      <c r="E41" s="55" t="s">
        <v>83</v>
      </c>
      <c r="F41" s="51"/>
      <c r="G41" s="59">
        <v>12.5</v>
      </c>
      <c r="H41" s="59">
        <v>0</v>
      </c>
      <c r="I41" s="59">
        <v>1</v>
      </c>
      <c r="J41" s="68">
        <v>6.75</v>
      </c>
      <c r="K41" s="59">
        <v>5</v>
      </c>
      <c r="L41" s="59"/>
      <c r="M41" s="59">
        <v>1</v>
      </c>
      <c r="N41" s="68">
        <v>3</v>
      </c>
      <c r="O41" s="68">
        <v>5.25</v>
      </c>
      <c r="P41" s="59">
        <v>10</v>
      </c>
      <c r="Q41" s="59">
        <v>0</v>
      </c>
      <c r="R41" s="59"/>
      <c r="S41" s="68">
        <v>6</v>
      </c>
      <c r="T41" s="59">
        <v>14.5</v>
      </c>
      <c r="U41" s="64">
        <v>7</v>
      </c>
      <c r="V41" s="59">
        <v>7</v>
      </c>
      <c r="W41" s="69">
        <v>11.75</v>
      </c>
      <c r="X41" s="69">
        <v>8.875</v>
      </c>
      <c r="Y41" s="59"/>
      <c r="Z41" s="59"/>
      <c r="AA41" s="59"/>
      <c r="AB41" s="75">
        <v>7.25</v>
      </c>
      <c r="AC41" s="70">
        <v>10.75</v>
      </c>
      <c r="AD41" s="70">
        <v>10.75</v>
      </c>
      <c r="AE41" s="70"/>
      <c r="AF41" s="70"/>
      <c r="AG41" s="61"/>
      <c r="AH41" s="78">
        <v>17.25</v>
      </c>
      <c r="AI41" s="68">
        <v>10.65</v>
      </c>
      <c r="AJ41" s="77">
        <v>11.5</v>
      </c>
      <c r="AK41" s="77">
        <v>11.5</v>
      </c>
      <c r="AL41" s="59"/>
      <c r="AM41" s="59">
        <v>13</v>
      </c>
      <c r="AN41" s="59"/>
      <c r="AO41" s="59"/>
      <c r="AP41" s="68">
        <v>12.25</v>
      </c>
      <c r="AQ41" s="59">
        <v>15.5</v>
      </c>
      <c r="AR41" s="59"/>
      <c r="AS41" s="59"/>
      <c r="AT41" s="68">
        <v>9.117647058823529</v>
      </c>
      <c r="AU41" s="51">
        <v>16</v>
      </c>
      <c r="AV41" s="51"/>
      <c r="AW41" s="51"/>
      <c r="AX41" s="55">
        <v>0</v>
      </c>
      <c r="AY41" s="55">
        <v>0</v>
      </c>
      <c r="AZ41" s="55">
        <v>0</v>
      </c>
      <c r="BA41" s="55">
        <v>0</v>
      </c>
      <c r="BB41" s="55">
        <v>4</v>
      </c>
      <c r="BC41" s="55">
        <v>4</v>
      </c>
      <c r="BD41" s="55">
        <v>0</v>
      </c>
      <c r="BE41" s="55">
        <v>2</v>
      </c>
      <c r="BF41" s="55">
        <v>1</v>
      </c>
      <c r="BG41" s="55">
        <v>2</v>
      </c>
      <c r="BH41" s="55">
        <v>9</v>
      </c>
      <c r="BI41" s="55">
        <v>1</v>
      </c>
      <c r="BJ41" s="55">
        <v>1</v>
      </c>
      <c r="BK41" s="55">
        <v>2</v>
      </c>
      <c r="BL41" s="55">
        <v>1</v>
      </c>
      <c r="BM41" s="68">
        <v>8.6029411764705888</v>
      </c>
      <c r="BN41" s="51">
        <v>12</v>
      </c>
      <c r="BO41" s="80">
        <v>-0.51470588235294024</v>
      </c>
      <c r="BP41" s="73" t="s">
        <v>217</v>
      </c>
      <c r="BQ41" s="73" t="s">
        <v>217</v>
      </c>
    </row>
    <row r="42" spans="1:69" s="45" customFormat="1">
      <c r="A42" s="51">
        <v>39</v>
      </c>
      <c r="B42" s="54" t="s">
        <v>120</v>
      </c>
      <c r="C42" s="55" t="s">
        <v>121</v>
      </c>
      <c r="D42" s="55" t="s">
        <v>122</v>
      </c>
      <c r="E42" s="55" t="s">
        <v>83</v>
      </c>
      <c r="F42" s="51"/>
      <c r="G42" s="59">
        <v>2.5</v>
      </c>
      <c r="H42" s="59">
        <v>0</v>
      </c>
      <c r="I42" s="59"/>
      <c r="J42" s="68">
        <v>1.25</v>
      </c>
      <c r="K42" s="59">
        <v>8</v>
      </c>
      <c r="L42" s="59">
        <v>0</v>
      </c>
      <c r="M42" s="59"/>
      <c r="N42" s="68">
        <v>4</v>
      </c>
      <c r="O42" s="68">
        <v>2.35</v>
      </c>
      <c r="P42" s="59"/>
      <c r="Q42" s="59"/>
      <c r="R42" s="59"/>
      <c r="S42" s="79">
        <v>8.75</v>
      </c>
      <c r="T42" s="59"/>
      <c r="U42" s="59"/>
      <c r="V42" s="59"/>
      <c r="W42" s="74">
        <v>11.25</v>
      </c>
      <c r="X42" s="69">
        <v>10</v>
      </c>
      <c r="Y42" s="59"/>
      <c r="Z42" s="59"/>
      <c r="AA42" s="59"/>
      <c r="AB42" s="75">
        <v>9.75</v>
      </c>
      <c r="AC42" s="72">
        <v>10</v>
      </c>
      <c r="AD42" s="72">
        <v>10</v>
      </c>
      <c r="AE42" s="72"/>
      <c r="AF42" s="72"/>
      <c r="AG42" s="59"/>
      <c r="AH42" s="79">
        <v>13.25</v>
      </c>
      <c r="AI42" s="68">
        <v>10.55</v>
      </c>
      <c r="AJ42" s="77">
        <v>13.75</v>
      </c>
      <c r="AK42" s="77">
        <v>13.75</v>
      </c>
      <c r="AL42" s="59"/>
      <c r="AM42" s="59">
        <v>7</v>
      </c>
      <c r="AN42" s="59"/>
      <c r="AO42" s="59"/>
      <c r="AP42" s="68">
        <v>10.375</v>
      </c>
      <c r="AQ42" s="59">
        <v>11.5</v>
      </c>
      <c r="AR42" s="59"/>
      <c r="AS42" s="59"/>
      <c r="AT42" s="68">
        <v>8.0441176470588243</v>
      </c>
      <c r="AU42" s="51">
        <v>20</v>
      </c>
      <c r="AV42" s="51"/>
      <c r="AW42" s="51"/>
      <c r="AX42" s="55">
        <v>0</v>
      </c>
      <c r="AY42" s="55">
        <v>0</v>
      </c>
      <c r="AZ42" s="55">
        <v>0</v>
      </c>
      <c r="BA42" s="55">
        <v>0</v>
      </c>
      <c r="BB42" s="55">
        <v>4</v>
      </c>
      <c r="BC42" s="55">
        <v>8</v>
      </c>
      <c r="BD42" s="55">
        <v>0</v>
      </c>
      <c r="BE42" s="55">
        <v>2</v>
      </c>
      <c r="BF42" s="55">
        <v>1</v>
      </c>
      <c r="BG42" s="55">
        <v>2</v>
      </c>
      <c r="BH42" s="55">
        <v>9</v>
      </c>
      <c r="BI42" s="55">
        <v>1</v>
      </c>
      <c r="BJ42" s="55">
        <v>0</v>
      </c>
      <c r="BK42" s="55">
        <v>2</v>
      </c>
      <c r="BL42" s="55">
        <v>1</v>
      </c>
      <c r="BM42" s="68">
        <v>8.0441176470588243</v>
      </c>
      <c r="BN42" s="51">
        <v>20</v>
      </c>
      <c r="BO42" s="80">
        <v>0</v>
      </c>
      <c r="BP42" s="73" t="s">
        <v>217</v>
      </c>
      <c r="BQ42" s="73" t="s">
        <v>217</v>
      </c>
    </row>
    <row r="43" spans="1:69" s="45" customFormat="1">
      <c r="A43" s="51">
        <v>40</v>
      </c>
      <c r="B43" s="60">
        <v>3604075935</v>
      </c>
      <c r="C43" s="55" t="s">
        <v>123</v>
      </c>
      <c r="D43" s="55" t="s">
        <v>124</v>
      </c>
      <c r="E43" s="46" t="s">
        <v>125</v>
      </c>
      <c r="F43" s="46"/>
      <c r="G43" s="59"/>
      <c r="H43" s="61"/>
      <c r="I43" s="59"/>
      <c r="J43" s="78">
        <v>10</v>
      </c>
      <c r="K43" s="59"/>
      <c r="L43" s="61"/>
      <c r="M43" s="59"/>
      <c r="N43" s="68">
        <v>0</v>
      </c>
      <c r="O43" s="68">
        <v>6</v>
      </c>
      <c r="P43" s="59"/>
      <c r="Q43" s="61"/>
      <c r="R43" s="59"/>
      <c r="S43" s="76">
        <v>10</v>
      </c>
      <c r="T43" s="61"/>
      <c r="U43" s="61"/>
      <c r="V43" s="59"/>
      <c r="W43" s="75">
        <v>10</v>
      </c>
      <c r="X43" s="69">
        <v>10</v>
      </c>
      <c r="Y43" s="61">
        <v>12</v>
      </c>
      <c r="Z43" s="61">
        <v>3.5</v>
      </c>
      <c r="AA43" s="59">
        <v>5</v>
      </c>
      <c r="AB43" s="75">
        <v>10.5</v>
      </c>
      <c r="AC43" s="61">
        <v>14</v>
      </c>
      <c r="AD43" s="61">
        <v>13</v>
      </c>
      <c r="AE43" s="61">
        <v>17</v>
      </c>
      <c r="AF43" s="61">
        <v>14</v>
      </c>
      <c r="AG43" s="61"/>
      <c r="AH43" s="78">
        <v>15.5</v>
      </c>
      <c r="AI43" s="61">
        <v>12.7</v>
      </c>
      <c r="AJ43" s="61"/>
      <c r="AK43" s="59"/>
      <c r="AL43" s="59"/>
      <c r="AM43" s="61"/>
      <c r="AN43" s="61"/>
      <c r="AO43" s="61"/>
      <c r="AP43" s="68">
        <v>0</v>
      </c>
      <c r="AQ43" s="61">
        <v>15</v>
      </c>
      <c r="AR43" s="59"/>
      <c r="AS43" s="61"/>
      <c r="AT43" s="68">
        <v>8.735294117647058</v>
      </c>
      <c r="AU43" s="51">
        <v>24</v>
      </c>
      <c r="AV43" s="47"/>
      <c r="AW43" s="47"/>
      <c r="AX43" s="55">
        <v>6</v>
      </c>
      <c r="AY43" s="55">
        <v>0</v>
      </c>
      <c r="AZ43" s="55">
        <v>6</v>
      </c>
      <c r="BA43" s="55">
        <v>4</v>
      </c>
      <c r="BB43" s="55">
        <v>4</v>
      </c>
      <c r="BC43" s="55">
        <v>8</v>
      </c>
      <c r="BD43" s="55">
        <v>4</v>
      </c>
      <c r="BE43" s="55">
        <v>2</v>
      </c>
      <c r="BF43" s="55">
        <v>1</v>
      </c>
      <c r="BG43" s="55">
        <v>2</v>
      </c>
      <c r="BH43" s="55">
        <v>9</v>
      </c>
      <c r="BI43" s="55">
        <v>0</v>
      </c>
      <c r="BJ43" s="55">
        <v>0</v>
      </c>
      <c r="BK43" s="55">
        <v>0</v>
      </c>
      <c r="BL43" s="55">
        <v>1</v>
      </c>
      <c r="BM43" s="68">
        <v>8.735294117647058</v>
      </c>
      <c r="BN43" s="51">
        <v>24</v>
      </c>
      <c r="BO43" s="80">
        <v>0</v>
      </c>
      <c r="BP43" s="73" t="s">
        <v>217</v>
      </c>
      <c r="BQ43" s="73" t="s">
        <v>217</v>
      </c>
    </row>
    <row r="44" spans="1:69" s="45" customFormat="1">
      <c r="A44" s="51">
        <v>41</v>
      </c>
      <c r="B44" s="60" t="s">
        <v>126</v>
      </c>
      <c r="C44" s="55" t="s">
        <v>127</v>
      </c>
      <c r="D44" s="55" t="s">
        <v>128</v>
      </c>
      <c r="E44" s="46" t="s">
        <v>125</v>
      </c>
      <c r="F44" s="46"/>
      <c r="G44" s="59">
        <v>6</v>
      </c>
      <c r="H44" s="61">
        <v>0</v>
      </c>
      <c r="I44" s="59"/>
      <c r="J44" s="68">
        <v>3</v>
      </c>
      <c r="K44" s="59">
        <v>10</v>
      </c>
      <c r="L44" s="61">
        <v>3.5</v>
      </c>
      <c r="M44" s="59">
        <v>1.5</v>
      </c>
      <c r="N44" s="68">
        <v>6.75</v>
      </c>
      <c r="O44" s="68">
        <v>4.5</v>
      </c>
      <c r="P44" s="59">
        <v>2.5</v>
      </c>
      <c r="Q44" s="61">
        <v>0</v>
      </c>
      <c r="R44" s="59"/>
      <c r="S44" s="68">
        <v>2.25</v>
      </c>
      <c r="T44" s="61"/>
      <c r="U44" s="61"/>
      <c r="V44" s="59"/>
      <c r="W44" s="75">
        <v>10.75</v>
      </c>
      <c r="X44" s="69">
        <v>6.5</v>
      </c>
      <c r="Y44" s="61">
        <v>10.5</v>
      </c>
      <c r="Z44" s="61">
        <v>3</v>
      </c>
      <c r="AA44" s="59">
        <v>8</v>
      </c>
      <c r="AB44" s="75">
        <v>11.25</v>
      </c>
      <c r="AC44" s="61">
        <v>15</v>
      </c>
      <c r="AD44" s="61">
        <v>13.25</v>
      </c>
      <c r="AE44" s="61">
        <v>15</v>
      </c>
      <c r="AF44" s="61">
        <v>5.5</v>
      </c>
      <c r="AG44" s="61"/>
      <c r="AH44" s="78">
        <v>10.25</v>
      </c>
      <c r="AI44" s="61">
        <v>12.2</v>
      </c>
      <c r="AJ44" s="77">
        <v>11</v>
      </c>
      <c r="AK44" s="77">
        <v>11</v>
      </c>
      <c r="AL44" s="59"/>
      <c r="AM44" s="61">
        <v>10</v>
      </c>
      <c r="AN44" s="61"/>
      <c r="AO44" s="61"/>
      <c r="AP44" s="68">
        <v>10.5</v>
      </c>
      <c r="AQ44" s="61">
        <v>14.5</v>
      </c>
      <c r="AR44" s="59"/>
      <c r="AS44" s="61"/>
      <c r="AT44" s="68">
        <v>8.5294117647058822</v>
      </c>
      <c r="AU44" s="51">
        <v>16</v>
      </c>
      <c r="AV44" s="47"/>
      <c r="AW44" s="47"/>
      <c r="AX44" s="55">
        <v>0</v>
      </c>
      <c r="AY44" s="55">
        <v>0</v>
      </c>
      <c r="AZ44" s="55">
        <v>0</v>
      </c>
      <c r="BA44" s="55">
        <v>0</v>
      </c>
      <c r="BB44" s="55">
        <v>4</v>
      </c>
      <c r="BC44" s="55">
        <v>4</v>
      </c>
      <c r="BD44" s="55">
        <v>4</v>
      </c>
      <c r="BE44" s="55">
        <v>2</v>
      </c>
      <c r="BF44" s="55">
        <v>1</v>
      </c>
      <c r="BG44" s="55">
        <v>2</v>
      </c>
      <c r="BH44" s="55">
        <v>9</v>
      </c>
      <c r="BI44" s="55">
        <v>1</v>
      </c>
      <c r="BJ44" s="55">
        <v>1</v>
      </c>
      <c r="BK44" s="55">
        <v>2</v>
      </c>
      <c r="BL44" s="55">
        <v>1</v>
      </c>
      <c r="BM44" s="68">
        <v>8.5294117647058822</v>
      </c>
      <c r="BN44" s="51">
        <v>16</v>
      </c>
      <c r="BO44" s="80">
        <v>0</v>
      </c>
      <c r="BP44" s="73" t="s">
        <v>217</v>
      </c>
      <c r="BQ44" s="73" t="s">
        <v>217</v>
      </c>
    </row>
    <row r="45" spans="1:69" s="45" customFormat="1">
      <c r="A45" s="51">
        <v>42</v>
      </c>
      <c r="B45" s="49">
        <v>36012796</v>
      </c>
      <c r="C45" s="50" t="s">
        <v>129</v>
      </c>
      <c r="D45" s="50" t="s">
        <v>130</v>
      </c>
      <c r="E45" s="46" t="s">
        <v>125</v>
      </c>
      <c r="F45" s="46"/>
      <c r="G45" s="59"/>
      <c r="H45" s="61"/>
      <c r="I45" s="59"/>
      <c r="J45" s="68">
        <v>0</v>
      </c>
      <c r="K45" s="59"/>
      <c r="L45" s="61"/>
      <c r="M45" s="59"/>
      <c r="N45" s="68">
        <v>0</v>
      </c>
      <c r="O45" s="68">
        <v>0</v>
      </c>
      <c r="P45" s="61"/>
      <c r="Q45" s="61"/>
      <c r="R45" s="59"/>
      <c r="S45" s="75">
        <v>10</v>
      </c>
      <c r="T45" s="61"/>
      <c r="U45" s="61"/>
      <c r="V45" s="59"/>
      <c r="W45" s="75">
        <v>10.25</v>
      </c>
      <c r="X45" s="69">
        <v>10.125</v>
      </c>
      <c r="Y45" s="61">
        <v>10.5</v>
      </c>
      <c r="Z45" s="61">
        <v>6.25</v>
      </c>
      <c r="AA45" s="59">
        <v>7.5</v>
      </c>
      <c r="AB45" s="75">
        <v>11</v>
      </c>
      <c r="AC45" s="61">
        <v>14</v>
      </c>
      <c r="AD45" s="61">
        <v>14.75</v>
      </c>
      <c r="AE45" s="61">
        <v>14</v>
      </c>
      <c r="AF45" s="61">
        <v>10</v>
      </c>
      <c r="AG45" s="61"/>
      <c r="AH45" s="78">
        <v>12</v>
      </c>
      <c r="AI45" s="61">
        <v>12.55</v>
      </c>
      <c r="AJ45" s="61"/>
      <c r="AK45" s="59"/>
      <c r="AL45" s="59"/>
      <c r="AM45" s="61"/>
      <c r="AN45" s="61"/>
      <c r="AO45" s="61"/>
      <c r="AP45" s="68">
        <v>0</v>
      </c>
      <c r="AQ45" s="61">
        <v>12.5</v>
      </c>
      <c r="AR45" s="59"/>
      <c r="AS45" s="61"/>
      <c r="AT45" s="68">
        <v>6.8088235294117645</v>
      </c>
      <c r="AU45" s="51">
        <v>18</v>
      </c>
      <c r="AV45" s="47"/>
      <c r="AW45" s="47"/>
      <c r="AX45" s="55">
        <v>0</v>
      </c>
      <c r="AY45" s="55">
        <v>0</v>
      </c>
      <c r="AZ45" s="55">
        <v>0</v>
      </c>
      <c r="BA45" s="55">
        <v>4</v>
      </c>
      <c r="BB45" s="55">
        <v>4</v>
      </c>
      <c r="BC45" s="55">
        <v>8</v>
      </c>
      <c r="BD45" s="55">
        <v>4</v>
      </c>
      <c r="BE45" s="55">
        <v>2</v>
      </c>
      <c r="BF45" s="55">
        <v>1</v>
      </c>
      <c r="BG45" s="55">
        <v>2</v>
      </c>
      <c r="BH45" s="55">
        <v>9</v>
      </c>
      <c r="BI45" s="55">
        <v>0</v>
      </c>
      <c r="BJ45" s="55">
        <v>0</v>
      </c>
      <c r="BK45" s="55">
        <v>0</v>
      </c>
      <c r="BL45" s="55">
        <v>1</v>
      </c>
      <c r="BM45" s="68">
        <v>6.8088235294117645</v>
      </c>
      <c r="BN45" s="51">
        <v>18</v>
      </c>
      <c r="BO45" s="80">
        <v>0</v>
      </c>
      <c r="BP45" s="73" t="s">
        <v>217</v>
      </c>
      <c r="BQ45" s="73" t="s">
        <v>217</v>
      </c>
    </row>
    <row r="46" spans="1:69" s="45" customFormat="1">
      <c r="A46" s="51">
        <v>43</v>
      </c>
      <c r="B46" s="60">
        <v>34010258</v>
      </c>
      <c r="C46" s="55" t="s">
        <v>131</v>
      </c>
      <c r="D46" s="55" t="s">
        <v>132</v>
      </c>
      <c r="E46" s="46" t="s">
        <v>125</v>
      </c>
      <c r="F46" s="46"/>
      <c r="G46" s="59"/>
      <c r="H46" s="61"/>
      <c r="I46" s="59"/>
      <c r="J46" s="68">
        <v>0</v>
      </c>
      <c r="K46" s="59"/>
      <c r="L46" s="61"/>
      <c r="M46" s="59"/>
      <c r="N46" s="68">
        <v>0</v>
      </c>
      <c r="O46" s="68">
        <v>0</v>
      </c>
      <c r="P46" s="61"/>
      <c r="Q46" s="61"/>
      <c r="R46" s="59"/>
      <c r="S46" s="75">
        <v>10</v>
      </c>
      <c r="T46" s="61"/>
      <c r="U46" s="61"/>
      <c r="V46" s="59"/>
      <c r="W46" s="75">
        <v>10</v>
      </c>
      <c r="X46" s="69">
        <v>10</v>
      </c>
      <c r="Y46" s="61">
        <v>10</v>
      </c>
      <c r="Z46" s="61">
        <v>1.75</v>
      </c>
      <c r="AA46" s="59">
        <v>4</v>
      </c>
      <c r="AB46" s="75">
        <v>10</v>
      </c>
      <c r="AC46" s="61">
        <v>16</v>
      </c>
      <c r="AD46" s="61">
        <v>15.25</v>
      </c>
      <c r="AE46" s="61">
        <v>13</v>
      </c>
      <c r="AF46" s="61">
        <v>15</v>
      </c>
      <c r="AG46" s="61"/>
      <c r="AH46" s="78">
        <v>14</v>
      </c>
      <c r="AI46" s="61">
        <v>12.65</v>
      </c>
      <c r="AJ46" s="61"/>
      <c r="AK46" s="59"/>
      <c r="AL46" s="59"/>
      <c r="AM46" s="61"/>
      <c r="AN46" s="61"/>
      <c r="AO46" s="61"/>
      <c r="AP46" s="68">
        <v>0</v>
      </c>
      <c r="AQ46" s="61">
        <v>12.5</v>
      </c>
      <c r="AR46" s="59"/>
      <c r="AS46" s="61"/>
      <c r="AT46" s="68">
        <v>6.8088235294117645</v>
      </c>
      <c r="AU46" s="51">
        <v>18</v>
      </c>
      <c r="AV46" s="47"/>
      <c r="AW46" s="47"/>
      <c r="AX46" s="55">
        <v>0</v>
      </c>
      <c r="AY46" s="55">
        <v>0</v>
      </c>
      <c r="AZ46" s="55">
        <v>0</v>
      </c>
      <c r="BA46" s="55">
        <v>4</v>
      </c>
      <c r="BB46" s="55">
        <v>4</v>
      </c>
      <c r="BC46" s="55">
        <v>8</v>
      </c>
      <c r="BD46" s="55">
        <v>4</v>
      </c>
      <c r="BE46" s="55">
        <v>2</v>
      </c>
      <c r="BF46" s="55">
        <v>1</v>
      </c>
      <c r="BG46" s="55">
        <v>2</v>
      </c>
      <c r="BH46" s="55">
        <v>9</v>
      </c>
      <c r="BI46" s="55">
        <v>0</v>
      </c>
      <c r="BJ46" s="55">
        <v>0</v>
      </c>
      <c r="BK46" s="55">
        <v>0</v>
      </c>
      <c r="BL46" s="55">
        <v>1</v>
      </c>
      <c r="BM46" s="68">
        <v>6.8088235294117645</v>
      </c>
      <c r="BN46" s="51">
        <v>18</v>
      </c>
      <c r="BO46" s="80">
        <v>0</v>
      </c>
      <c r="BP46" s="73" t="s">
        <v>217</v>
      </c>
      <c r="BQ46" s="73" t="s">
        <v>217</v>
      </c>
    </row>
    <row r="47" spans="1:69" s="45" customFormat="1">
      <c r="A47" s="51">
        <v>44</v>
      </c>
      <c r="B47" s="60">
        <v>36029732</v>
      </c>
      <c r="C47" s="55" t="s">
        <v>133</v>
      </c>
      <c r="D47" s="55" t="s">
        <v>134</v>
      </c>
      <c r="E47" s="46" t="s">
        <v>125</v>
      </c>
      <c r="F47" s="46"/>
      <c r="G47" s="59" t="s">
        <v>160</v>
      </c>
      <c r="H47" s="61">
        <v>0</v>
      </c>
      <c r="I47" s="59"/>
      <c r="J47" s="68">
        <v>5.75</v>
      </c>
      <c r="K47" s="59">
        <v>7</v>
      </c>
      <c r="L47" s="61"/>
      <c r="M47" s="59"/>
      <c r="N47" s="68">
        <v>3.5</v>
      </c>
      <c r="O47" s="68">
        <v>4.8499999999999996</v>
      </c>
      <c r="P47" s="59"/>
      <c r="Q47" s="61"/>
      <c r="R47" s="59"/>
      <c r="S47" s="68"/>
      <c r="T47" s="61"/>
      <c r="U47" s="61"/>
      <c r="V47" s="59"/>
      <c r="W47" s="75">
        <v>11</v>
      </c>
      <c r="X47" s="69">
        <v>5.5</v>
      </c>
      <c r="Y47" s="61">
        <v>9</v>
      </c>
      <c r="Z47" s="61">
        <v>5</v>
      </c>
      <c r="AA47" s="59">
        <v>4</v>
      </c>
      <c r="AB47" s="75">
        <v>9</v>
      </c>
      <c r="AC47" s="61">
        <v>7</v>
      </c>
      <c r="AD47" s="61">
        <v>15.88</v>
      </c>
      <c r="AE47" s="61">
        <v>13</v>
      </c>
      <c r="AF47" s="61">
        <v>10.5</v>
      </c>
      <c r="AG47" s="61"/>
      <c r="AH47" s="78">
        <v>11.75</v>
      </c>
      <c r="AI47" s="61">
        <v>10.526</v>
      </c>
      <c r="AJ47" s="77">
        <v>10</v>
      </c>
      <c r="AK47" s="77">
        <v>10</v>
      </c>
      <c r="AL47" s="59"/>
      <c r="AM47" s="61">
        <v>10</v>
      </c>
      <c r="AN47" s="61"/>
      <c r="AO47" s="61"/>
      <c r="AP47" s="68">
        <v>10</v>
      </c>
      <c r="AQ47" s="61">
        <v>15.75</v>
      </c>
      <c r="AR47" s="59"/>
      <c r="AS47" s="61"/>
      <c r="AT47" s="68">
        <v>7.9194117647058819</v>
      </c>
      <c r="AU47" s="51">
        <v>16</v>
      </c>
      <c r="AV47" s="47"/>
      <c r="AW47" s="47"/>
      <c r="AX47" s="55">
        <v>0</v>
      </c>
      <c r="AY47" s="55">
        <v>0</v>
      </c>
      <c r="AZ47" s="55">
        <v>0</v>
      </c>
      <c r="BA47" s="55">
        <v>0</v>
      </c>
      <c r="BB47" s="55">
        <v>4</v>
      </c>
      <c r="BC47" s="55">
        <v>4</v>
      </c>
      <c r="BD47" s="55">
        <v>0</v>
      </c>
      <c r="BE47" s="55">
        <v>0</v>
      </c>
      <c r="BF47" s="55">
        <v>1</v>
      </c>
      <c r="BG47" s="55">
        <v>2</v>
      </c>
      <c r="BH47" s="55">
        <v>9</v>
      </c>
      <c r="BI47" s="55">
        <v>1</v>
      </c>
      <c r="BJ47" s="55">
        <v>1</v>
      </c>
      <c r="BK47" s="55">
        <v>2</v>
      </c>
      <c r="BL47" s="55">
        <v>1</v>
      </c>
      <c r="BM47" s="68">
        <v>7.9194117647058819</v>
      </c>
      <c r="BN47" s="51">
        <v>16</v>
      </c>
      <c r="BO47" s="80">
        <v>0</v>
      </c>
      <c r="BP47" s="73" t="s">
        <v>217</v>
      </c>
      <c r="BQ47" s="73" t="s">
        <v>217</v>
      </c>
    </row>
    <row r="48" spans="1:69" s="45" customFormat="1">
      <c r="A48" s="51">
        <v>45</v>
      </c>
      <c r="B48" s="60">
        <v>34069872</v>
      </c>
      <c r="C48" s="60" t="s">
        <v>135</v>
      </c>
      <c r="D48" s="55" t="s">
        <v>136</v>
      </c>
      <c r="E48" s="46" t="s">
        <v>125</v>
      </c>
      <c r="F48" s="46"/>
      <c r="G48" s="59"/>
      <c r="H48" s="61"/>
      <c r="I48" s="59"/>
      <c r="J48" s="68">
        <v>0</v>
      </c>
      <c r="K48" s="59"/>
      <c r="L48" s="61"/>
      <c r="M48" s="59"/>
      <c r="N48" s="68">
        <v>0</v>
      </c>
      <c r="O48" s="68">
        <v>0</v>
      </c>
      <c r="P48" s="59"/>
      <c r="Q48" s="61"/>
      <c r="R48" s="59"/>
      <c r="S48" s="68"/>
      <c r="T48" s="61"/>
      <c r="U48" s="61"/>
      <c r="V48" s="59"/>
      <c r="W48" s="75">
        <v>10.75</v>
      </c>
      <c r="X48" s="69">
        <v>5.375</v>
      </c>
      <c r="Y48" s="61">
        <v>8</v>
      </c>
      <c r="Z48" s="61">
        <v>3.75</v>
      </c>
      <c r="AA48" s="59"/>
      <c r="AB48" s="75">
        <v>10</v>
      </c>
      <c r="AC48" s="61">
        <v>14.5</v>
      </c>
      <c r="AD48" s="61">
        <v>16.440000000000001</v>
      </c>
      <c r="AE48" s="61">
        <v>14.5</v>
      </c>
      <c r="AF48" s="61">
        <v>15</v>
      </c>
      <c r="AG48" s="61"/>
      <c r="AH48" s="78">
        <v>14.75</v>
      </c>
      <c r="AI48" s="61">
        <v>12.288</v>
      </c>
      <c r="AJ48" s="61"/>
      <c r="AK48" s="59"/>
      <c r="AL48" s="59"/>
      <c r="AM48" s="61"/>
      <c r="AN48" s="61"/>
      <c r="AO48" s="61"/>
      <c r="AP48" s="68">
        <v>0</v>
      </c>
      <c r="AQ48" s="61">
        <v>17.25</v>
      </c>
      <c r="AR48" s="59"/>
      <c r="AS48" s="61"/>
      <c r="AT48" s="68">
        <v>5.8935294117647059</v>
      </c>
      <c r="AU48" s="51">
        <v>14</v>
      </c>
      <c r="AV48" s="47"/>
      <c r="AW48" s="47"/>
      <c r="AX48" s="55">
        <v>0</v>
      </c>
      <c r="AY48" s="55">
        <v>0</v>
      </c>
      <c r="AZ48" s="55">
        <v>0</v>
      </c>
      <c r="BA48" s="55">
        <v>0</v>
      </c>
      <c r="BB48" s="55">
        <v>4</v>
      </c>
      <c r="BC48" s="55">
        <v>4</v>
      </c>
      <c r="BD48" s="55">
        <v>4</v>
      </c>
      <c r="BE48" s="55">
        <v>2</v>
      </c>
      <c r="BF48" s="55">
        <v>1</v>
      </c>
      <c r="BG48" s="55">
        <v>2</v>
      </c>
      <c r="BH48" s="55">
        <v>9</v>
      </c>
      <c r="BI48" s="55">
        <v>0</v>
      </c>
      <c r="BJ48" s="55">
        <v>0</v>
      </c>
      <c r="BK48" s="55">
        <v>0</v>
      </c>
      <c r="BL48" s="55">
        <v>1</v>
      </c>
      <c r="BM48" s="68">
        <v>5.8935294117647059</v>
      </c>
      <c r="BN48" s="51">
        <v>14</v>
      </c>
      <c r="BO48" s="80">
        <v>0</v>
      </c>
      <c r="BP48" s="73" t="s">
        <v>217</v>
      </c>
      <c r="BQ48" s="73" t="s">
        <v>217</v>
      </c>
    </row>
    <row r="49" spans="1:72" s="45" customFormat="1">
      <c r="A49" s="51">
        <v>46</v>
      </c>
      <c r="B49" s="60" t="s">
        <v>137</v>
      </c>
      <c r="C49" s="60" t="s">
        <v>138</v>
      </c>
      <c r="D49" s="60" t="s">
        <v>139</v>
      </c>
      <c r="E49" s="46" t="s">
        <v>125</v>
      </c>
      <c r="F49" s="46"/>
      <c r="G49" s="59">
        <v>10</v>
      </c>
      <c r="H49" s="61">
        <v>0.25</v>
      </c>
      <c r="I49" s="59"/>
      <c r="J49" s="68">
        <v>5.125</v>
      </c>
      <c r="K49" s="59">
        <v>10</v>
      </c>
      <c r="L49" s="61">
        <v>0</v>
      </c>
      <c r="M49" s="59"/>
      <c r="N49" s="68">
        <v>5</v>
      </c>
      <c r="O49" s="68">
        <v>5.0750000000000002</v>
      </c>
      <c r="P49" s="61"/>
      <c r="Q49" s="61">
        <v>0</v>
      </c>
      <c r="R49" s="59"/>
      <c r="S49" s="75">
        <v>8.75</v>
      </c>
      <c r="T49" s="61"/>
      <c r="U49" s="61"/>
      <c r="V49" s="59"/>
      <c r="W49" s="75">
        <v>11.25</v>
      </c>
      <c r="X49" s="61">
        <v>10</v>
      </c>
      <c r="Y49" s="61">
        <v>9</v>
      </c>
      <c r="Z49" s="61">
        <v>4</v>
      </c>
      <c r="AA49" s="59">
        <v>4</v>
      </c>
      <c r="AB49" s="75">
        <v>8.5</v>
      </c>
      <c r="AC49" s="61">
        <v>12</v>
      </c>
      <c r="AD49" s="61">
        <v>10</v>
      </c>
      <c r="AE49" s="61">
        <v>13</v>
      </c>
      <c r="AF49" s="61">
        <v>9</v>
      </c>
      <c r="AG49" s="61"/>
      <c r="AH49" s="78">
        <v>11</v>
      </c>
      <c r="AI49" s="61">
        <v>10</v>
      </c>
      <c r="AJ49" s="77">
        <v>13</v>
      </c>
      <c r="AK49" s="77">
        <v>13</v>
      </c>
      <c r="AL49" s="59"/>
      <c r="AM49" s="61">
        <v>10</v>
      </c>
      <c r="AN49" s="61"/>
      <c r="AO49" s="61"/>
      <c r="AP49" s="68">
        <v>11.5</v>
      </c>
      <c r="AQ49" s="61">
        <v>10</v>
      </c>
      <c r="AR49" s="59"/>
      <c r="AS49" s="61"/>
      <c r="AT49" s="68">
        <v>8.7279411764705888</v>
      </c>
      <c r="AU49" s="51">
        <v>20</v>
      </c>
      <c r="AV49" s="47"/>
      <c r="AW49" s="47"/>
      <c r="AX49" s="55">
        <v>0</v>
      </c>
      <c r="AY49" s="55">
        <v>0</v>
      </c>
      <c r="AZ49" s="55">
        <v>0</v>
      </c>
      <c r="BA49" s="55">
        <v>0</v>
      </c>
      <c r="BB49" s="55">
        <v>4</v>
      </c>
      <c r="BC49" s="55">
        <v>8</v>
      </c>
      <c r="BD49" s="55">
        <v>0</v>
      </c>
      <c r="BE49" s="55">
        <v>2</v>
      </c>
      <c r="BF49" s="55">
        <v>1</v>
      </c>
      <c r="BG49" s="55">
        <v>2</v>
      </c>
      <c r="BH49" s="55">
        <v>9</v>
      </c>
      <c r="BI49" s="55">
        <v>1</v>
      </c>
      <c r="BJ49" s="55">
        <v>1</v>
      </c>
      <c r="BK49" s="55">
        <v>2</v>
      </c>
      <c r="BL49" s="55">
        <v>1</v>
      </c>
      <c r="BM49" s="68">
        <v>7.8455882352941178</v>
      </c>
      <c r="BN49" s="51">
        <v>20</v>
      </c>
      <c r="BO49" s="80">
        <v>-0.88235294117647101</v>
      </c>
      <c r="BP49" s="73" t="s">
        <v>217</v>
      </c>
      <c r="BQ49" s="73" t="s">
        <v>217</v>
      </c>
    </row>
    <row r="50" spans="1:72" s="45" customFormat="1">
      <c r="A50" s="51">
        <v>47</v>
      </c>
      <c r="B50" s="60">
        <v>36042589</v>
      </c>
      <c r="C50" s="60" t="s">
        <v>140</v>
      </c>
      <c r="D50" s="60" t="s">
        <v>141</v>
      </c>
      <c r="E50" s="46" t="s">
        <v>125</v>
      </c>
      <c r="F50" s="46"/>
      <c r="G50" s="59"/>
      <c r="H50" s="61"/>
      <c r="I50" s="59"/>
      <c r="J50" s="78">
        <v>10</v>
      </c>
      <c r="K50" s="59"/>
      <c r="L50" s="61"/>
      <c r="M50" s="59"/>
      <c r="N50" s="68">
        <v>0</v>
      </c>
      <c r="O50" s="68">
        <v>6</v>
      </c>
      <c r="P50" s="61"/>
      <c r="Q50" s="61"/>
      <c r="R50" s="59"/>
      <c r="S50" s="75">
        <v>10</v>
      </c>
      <c r="T50" s="61"/>
      <c r="U50" s="61"/>
      <c r="V50" s="59"/>
      <c r="W50" s="75">
        <v>10.25</v>
      </c>
      <c r="X50" s="61">
        <v>10.125</v>
      </c>
      <c r="Y50" s="59"/>
      <c r="Z50" s="61"/>
      <c r="AA50" s="61"/>
      <c r="AB50" s="68"/>
      <c r="AC50" s="61">
        <v>11.25</v>
      </c>
      <c r="AD50" s="61">
        <v>10.16</v>
      </c>
      <c r="AE50" s="61">
        <v>14</v>
      </c>
      <c r="AF50" s="61"/>
      <c r="AG50" s="61"/>
      <c r="AH50" s="68">
        <v>7</v>
      </c>
      <c r="AI50" s="68">
        <v>5.6820000000000004</v>
      </c>
      <c r="AJ50" s="61"/>
      <c r="AK50" s="59"/>
      <c r="AL50" s="59"/>
      <c r="AM50" s="61"/>
      <c r="AN50" s="61"/>
      <c r="AO50" s="61"/>
      <c r="AP50" s="68">
        <v>0</v>
      </c>
      <c r="AQ50" s="61">
        <v>15.5</v>
      </c>
      <c r="AR50" s="59"/>
      <c r="AS50" s="61"/>
      <c r="AT50" s="68">
        <v>6.7299999999999995</v>
      </c>
      <c r="AU50" s="51">
        <v>18</v>
      </c>
      <c r="AV50" s="47"/>
      <c r="AW50" s="47"/>
      <c r="AX50" s="55">
        <v>6</v>
      </c>
      <c r="AY50" s="55">
        <v>0</v>
      </c>
      <c r="AZ50" s="55">
        <v>6</v>
      </c>
      <c r="BA50" s="55">
        <v>4</v>
      </c>
      <c r="BB50" s="55">
        <v>4</v>
      </c>
      <c r="BC50" s="55">
        <v>8</v>
      </c>
      <c r="BD50" s="55">
        <v>0</v>
      </c>
      <c r="BE50" s="55">
        <v>2</v>
      </c>
      <c r="BF50" s="55">
        <v>1</v>
      </c>
      <c r="BG50" s="55">
        <v>0</v>
      </c>
      <c r="BH50" s="55">
        <v>3</v>
      </c>
      <c r="BI50" s="55">
        <v>0</v>
      </c>
      <c r="BJ50" s="55">
        <v>0</v>
      </c>
      <c r="BK50" s="55">
        <v>0</v>
      </c>
      <c r="BL50" s="55">
        <v>1</v>
      </c>
      <c r="BM50" s="68">
        <v>6.7299999999999995</v>
      </c>
      <c r="BN50" s="51">
        <v>18</v>
      </c>
      <c r="BO50" s="80">
        <v>0</v>
      </c>
      <c r="BP50" s="73" t="s">
        <v>217</v>
      </c>
      <c r="BQ50" s="73" t="s">
        <v>217</v>
      </c>
    </row>
    <row r="51" spans="1:72" s="45" customFormat="1">
      <c r="A51" s="51">
        <v>48</v>
      </c>
      <c r="B51" s="55" t="s">
        <v>142</v>
      </c>
      <c r="C51" s="50" t="s">
        <v>143</v>
      </c>
      <c r="D51" s="50" t="s">
        <v>144</v>
      </c>
      <c r="E51" s="46" t="s">
        <v>125</v>
      </c>
      <c r="F51" s="46"/>
      <c r="G51" s="59" t="e">
        <v>#N/A</v>
      </c>
      <c r="H51" s="61"/>
      <c r="I51" s="59"/>
      <c r="J51" s="78">
        <v>10.5</v>
      </c>
      <c r="K51" s="61"/>
      <c r="L51" s="61"/>
      <c r="M51" s="59"/>
      <c r="N51" s="78">
        <v>10</v>
      </c>
      <c r="O51" s="61">
        <v>10.3</v>
      </c>
      <c r="P51" s="59" t="e">
        <v>#N/A</v>
      </c>
      <c r="Q51" s="61"/>
      <c r="R51" s="59"/>
      <c r="S51" s="76">
        <v>9</v>
      </c>
      <c r="T51" s="61"/>
      <c r="U51" s="61"/>
      <c r="V51" s="59"/>
      <c r="W51" s="75">
        <v>10.75</v>
      </c>
      <c r="X51" s="69">
        <v>9.875</v>
      </c>
      <c r="Y51" s="61"/>
      <c r="Z51" s="61"/>
      <c r="AA51" s="61"/>
      <c r="AB51" s="75">
        <v>12.13</v>
      </c>
      <c r="AC51" s="61">
        <v>11</v>
      </c>
      <c r="AD51" s="61">
        <v>10.25</v>
      </c>
      <c r="AE51" s="61">
        <v>13</v>
      </c>
      <c r="AF51" s="61">
        <v>17</v>
      </c>
      <c r="AG51" s="61"/>
      <c r="AH51" s="78">
        <v>15</v>
      </c>
      <c r="AI51" s="61">
        <v>12.102</v>
      </c>
      <c r="AJ51" s="61">
        <v>5</v>
      </c>
      <c r="AK51" s="59"/>
      <c r="AL51" s="59"/>
      <c r="AM51" s="61">
        <v>4</v>
      </c>
      <c r="AN51" s="61"/>
      <c r="AO51" s="61"/>
      <c r="AP51" s="68">
        <v>4.5</v>
      </c>
      <c r="AQ51" s="61">
        <v>12.5</v>
      </c>
      <c r="AR51" s="59"/>
      <c r="AS51" s="61"/>
      <c r="AT51" s="68">
        <v>10.177058823529411</v>
      </c>
      <c r="AU51" s="51">
        <v>30</v>
      </c>
      <c r="AV51" s="47"/>
      <c r="AW51" s="47"/>
      <c r="AX51" s="55">
        <v>6</v>
      </c>
      <c r="AY51" s="55">
        <v>4</v>
      </c>
      <c r="AZ51" s="55">
        <v>10</v>
      </c>
      <c r="BA51" s="55">
        <v>0</v>
      </c>
      <c r="BB51" s="55">
        <v>4</v>
      </c>
      <c r="BC51" s="55">
        <v>4</v>
      </c>
      <c r="BD51" s="55">
        <v>4</v>
      </c>
      <c r="BE51" s="55">
        <v>2</v>
      </c>
      <c r="BF51" s="55">
        <v>1</v>
      </c>
      <c r="BG51" s="55">
        <v>2</v>
      </c>
      <c r="BH51" s="55">
        <v>9</v>
      </c>
      <c r="BI51" s="55">
        <v>0</v>
      </c>
      <c r="BJ51" s="55">
        <v>0</v>
      </c>
      <c r="BK51" s="55">
        <v>0</v>
      </c>
      <c r="BL51" s="55">
        <v>1</v>
      </c>
      <c r="BM51" s="68">
        <v>10.177058823529411</v>
      </c>
      <c r="BN51" s="51">
        <v>30</v>
      </c>
      <c r="BO51" s="80">
        <v>0</v>
      </c>
      <c r="BP51" s="73" t="s">
        <v>217</v>
      </c>
      <c r="BQ51" s="73" t="s">
        <v>217</v>
      </c>
    </row>
    <row r="52" spans="1:72" s="45" customFormat="1">
      <c r="A52" s="51">
        <v>49</v>
      </c>
      <c r="B52" s="55" t="s">
        <v>145</v>
      </c>
      <c r="C52" s="60" t="s">
        <v>146</v>
      </c>
      <c r="D52" s="55" t="s">
        <v>147</v>
      </c>
      <c r="E52" s="46" t="s">
        <v>125</v>
      </c>
      <c r="F52" s="46"/>
      <c r="G52" s="59">
        <v>13</v>
      </c>
      <c r="H52" s="61"/>
      <c r="I52" s="59"/>
      <c r="J52" s="68">
        <v>6.5</v>
      </c>
      <c r="K52" s="59">
        <v>12</v>
      </c>
      <c r="L52" s="59"/>
      <c r="M52" s="59"/>
      <c r="N52" s="68">
        <v>6</v>
      </c>
      <c r="O52" s="68">
        <v>6.3</v>
      </c>
      <c r="P52" s="59">
        <v>8</v>
      </c>
      <c r="Q52" s="59">
        <v>1.5</v>
      </c>
      <c r="R52" s="59"/>
      <c r="S52" s="68">
        <v>5.75</v>
      </c>
      <c r="T52" s="59"/>
      <c r="U52" s="59"/>
      <c r="V52" s="59"/>
      <c r="W52" s="69">
        <v>0</v>
      </c>
      <c r="X52" s="69">
        <v>2.875</v>
      </c>
      <c r="Y52" s="59"/>
      <c r="Z52" s="59"/>
      <c r="AA52" s="59"/>
      <c r="AB52" s="75">
        <v>12</v>
      </c>
      <c r="AC52" s="61">
        <v>16</v>
      </c>
      <c r="AD52" s="61">
        <v>13</v>
      </c>
      <c r="AE52" s="61">
        <v>10.8</v>
      </c>
      <c r="AF52" s="61">
        <v>12.76</v>
      </c>
      <c r="AG52" s="59"/>
      <c r="AH52" s="68">
        <v>11.780000000000001</v>
      </c>
      <c r="AI52" s="68">
        <v>12.956</v>
      </c>
      <c r="AJ52" s="59"/>
      <c r="AK52" s="59"/>
      <c r="AL52" s="59"/>
      <c r="AM52" s="59"/>
      <c r="AN52" s="59"/>
      <c r="AO52" s="61"/>
      <c r="AP52" s="68">
        <v>0</v>
      </c>
      <c r="AQ52" s="61">
        <v>12.5</v>
      </c>
      <c r="AR52" s="59"/>
      <c r="AS52" s="61"/>
      <c r="AT52" s="68">
        <v>7.0752941176470587</v>
      </c>
      <c r="AU52" s="51">
        <v>10</v>
      </c>
      <c r="AV52" s="55"/>
      <c r="AW52" s="55"/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4</v>
      </c>
      <c r="BE52" s="55">
        <v>2</v>
      </c>
      <c r="BF52" s="55">
        <v>1</v>
      </c>
      <c r="BG52" s="55">
        <v>2</v>
      </c>
      <c r="BH52" s="55">
        <v>9</v>
      </c>
      <c r="BI52" s="55">
        <v>0</v>
      </c>
      <c r="BJ52" s="55">
        <v>0</v>
      </c>
      <c r="BK52" s="55">
        <v>0</v>
      </c>
      <c r="BL52" s="55">
        <v>1</v>
      </c>
      <c r="BM52" s="68">
        <v>7.0752941176470587</v>
      </c>
      <c r="BN52" s="51">
        <v>10</v>
      </c>
      <c r="BO52" s="80">
        <v>0</v>
      </c>
      <c r="BP52" s="73" t="s">
        <v>217</v>
      </c>
      <c r="BQ52" s="73" t="s">
        <v>217</v>
      </c>
    </row>
    <row r="53" spans="1:72" s="45" customFormat="1">
      <c r="A53" s="51">
        <v>50</v>
      </c>
      <c r="B53" s="55" t="s">
        <v>148</v>
      </c>
      <c r="C53" s="60" t="s">
        <v>149</v>
      </c>
      <c r="D53" s="55" t="s">
        <v>150</v>
      </c>
      <c r="E53" s="46" t="s">
        <v>125</v>
      </c>
      <c r="F53" s="46"/>
      <c r="G53" s="59"/>
      <c r="H53" s="61"/>
      <c r="I53" s="59" t="e">
        <v>#N/A</v>
      </c>
      <c r="J53" s="68">
        <v>0</v>
      </c>
      <c r="K53" s="59">
        <v>13</v>
      </c>
      <c r="L53" s="59"/>
      <c r="M53" s="59" t="e">
        <v>#N/A</v>
      </c>
      <c r="N53" s="68">
        <v>6.5</v>
      </c>
      <c r="O53" s="68">
        <v>2.6</v>
      </c>
      <c r="P53" s="59"/>
      <c r="Q53" s="59"/>
      <c r="R53" s="59" t="e">
        <v>#N/A</v>
      </c>
      <c r="S53" s="68"/>
      <c r="T53" s="59"/>
      <c r="U53" s="59">
        <v>0</v>
      </c>
      <c r="V53" s="59"/>
      <c r="W53" s="69">
        <v>0</v>
      </c>
      <c r="X53" s="69">
        <v>0</v>
      </c>
      <c r="Y53" s="59" t="s">
        <v>161</v>
      </c>
      <c r="Z53" s="59"/>
      <c r="AA53" s="59"/>
      <c r="AB53" s="68">
        <v>7</v>
      </c>
      <c r="AC53" s="59"/>
      <c r="AD53" s="59"/>
      <c r="AE53" s="59"/>
      <c r="AF53" s="59"/>
      <c r="AG53" s="59"/>
      <c r="AH53" s="68">
        <v>0</v>
      </c>
      <c r="AI53" s="68">
        <v>2.8</v>
      </c>
      <c r="AJ53" s="59"/>
      <c r="AK53" s="59"/>
      <c r="AL53" s="59"/>
      <c r="AM53" s="59"/>
      <c r="AN53" s="59"/>
      <c r="AO53" s="61"/>
      <c r="AP53" s="68">
        <v>0</v>
      </c>
      <c r="AQ53" s="61"/>
      <c r="AR53" s="59"/>
      <c r="AS53" s="61"/>
      <c r="AT53" s="68">
        <v>1.588235294117647</v>
      </c>
      <c r="AU53" s="51">
        <v>0</v>
      </c>
      <c r="AV53" s="55"/>
      <c r="AW53" s="55"/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68">
        <v>1.588235294117647</v>
      </c>
      <c r="BN53" s="51">
        <v>0</v>
      </c>
      <c r="BO53" s="80">
        <v>0</v>
      </c>
      <c r="BP53" s="73" t="s">
        <v>217</v>
      </c>
      <c r="BQ53" s="73" t="s">
        <v>217</v>
      </c>
    </row>
    <row r="54" spans="1:72" s="45" customFormat="1">
      <c r="A54" s="51">
        <v>51</v>
      </c>
      <c r="B54" s="55" t="s">
        <v>151</v>
      </c>
      <c r="C54" s="60" t="s">
        <v>152</v>
      </c>
      <c r="D54" s="55" t="s">
        <v>153</v>
      </c>
      <c r="E54" s="46" t="s">
        <v>125</v>
      </c>
      <c r="F54" s="46"/>
      <c r="G54" s="59">
        <v>11.75</v>
      </c>
      <c r="H54" s="61"/>
      <c r="I54" s="59"/>
      <c r="J54" s="68">
        <v>5.875</v>
      </c>
      <c r="K54" s="59">
        <v>13</v>
      </c>
      <c r="L54" s="59"/>
      <c r="M54" s="59"/>
      <c r="N54" s="68">
        <v>6.5</v>
      </c>
      <c r="O54" s="68">
        <v>6.125</v>
      </c>
      <c r="P54" s="59"/>
      <c r="Q54" s="59"/>
      <c r="R54" s="59"/>
      <c r="S54" s="68"/>
      <c r="T54" s="59"/>
      <c r="U54" s="59">
        <v>5</v>
      </c>
      <c r="V54" s="59"/>
      <c r="W54" s="69">
        <v>2.5</v>
      </c>
      <c r="X54" s="69">
        <v>1.25</v>
      </c>
      <c r="Y54" s="59"/>
      <c r="Z54" s="59"/>
      <c r="AA54" s="59"/>
      <c r="AB54" s="68"/>
      <c r="AC54" s="59">
        <v>13</v>
      </c>
      <c r="AD54" s="59">
        <v>12</v>
      </c>
      <c r="AE54" s="59"/>
      <c r="AF54" s="59"/>
      <c r="AG54" s="59"/>
      <c r="AH54" s="68">
        <v>0</v>
      </c>
      <c r="AI54" s="68">
        <v>5</v>
      </c>
      <c r="AJ54" s="59"/>
      <c r="AK54" s="59"/>
      <c r="AL54" s="59"/>
      <c r="AM54" s="59"/>
      <c r="AN54" s="59"/>
      <c r="AO54" s="61"/>
      <c r="AP54" s="68">
        <v>0</v>
      </c>
      <c r="AQ54" s="61"/>
      <c r="AR54" s="59"/>
      <c r="AS54" s="61"/>
      <c r="AT54" s="68">
        <v>3.5661764705882355</v>
      </c>
      <c r="AU54" s="51">
        <v>3</v>
      </c>
      <c r="AV54" s="55"/>
      <c r="AW54" s="55"/>
      <c r="AX54" s="55">
        <v>0</v>
      </c>
      <c r="AY54" s="55">
        <v>0</v>
      </c>
      <c r="AZ54" s="55">
        <v>0</v>
      </c>
      <c r="BA54" s="55">
        <v>0</v>
      </c>
      <c r="BB54" s="55">
        <v>0</v>
      </c>
      <c r="BC54" s="55">
        <v>0</v>
      </c>
      <c r="BD54" s="55">
        <v>0</v>
      </c>
      <c r="BE54" s="55">
        <v>2</v>
      </c>
      <c r="BF54" s="55">
        <v>1</v>
      </c>
      <c r="BG54" s="55">
        <v>0</v>
      </c>
      <c r="BH54" s="55">
        <v>3</v>
      </c>
      <c r="BI54" s="55">
        <v>0</v>
      </c>
      <c r="BJ54" s="55">
        <v>0</v>
      </c>
      <c r="BK54" s="55">
        <v>0</v>
      </c>
      <c r="BL54" s="55">
        <v>0</v>
      </c>
      <c r="BM54" s="68">
        <v>3.5661764705882355</v>
      </c>
      <c r="BN54" s="51">
        <v>3</v>
      </c>
      <c r="BO54" s="80">
        <v>0</v>
      </c>
      <c r="BP54" s="73" t="s">
        <v>217</v>
      </c>
      <c r="BQ54" s="73" t="s">
        <v>217</v>
      </c>
    </row>
    <row r="55" spans="1:72" s="45" customFormat="1">
      <c r="A55" s="51">
        <v>52</v>
      </c>
      <c r="B55" s="57" t="s">
        <v>194</v>
      </c>
      <c r="C55" s="58" t="s">
        <v>195</v>
      </c>
      <c r="D55" s="58" t="s">
        <v>196</v>
      </c>
      <c r="E55" s="62" t="s">
        <v>197</v>
      </c>
      <c r="F55" s="57"/>
      <c r="G55" s="64">
        <v>10</v>
      </c>
      <c r="H55" s="71">
        <v>5.75</v>
      </c>
      <c r="I55" s="59" t="e">
        <v>#N/A</v>
      </c>
      <c r="J55" s="68">
        <v>7.875</v>
      </c>
      <c r="K55" s="64">
        <v>13.5</v>
      </c>
      <c r="L55" s="71">
        <v>4.25</v>
      </c>
      <c r="M55" s="59" t="e">
        <v>#N/A</v>
      </c>
      <c r="N55" s="68">
        <v>8.875</v>
      </c>
      <c r="O55" s="68">
        <v>8.2750000000000004</v>
      </c>
      <c r="P55" s="66"/>
      <c r="Q55" s="71"/>
      <c r="R55" s="59" t="e">
        <v>#N/A</v>
      </c>
      <c r="S55" s="76">
        <v>11</v>
      </c>
      <c r="T55" s="64">
        <v>16.5</v>
      </c>
      <c r="U55" s="71">
        <v>0</v>
      </c>
      <c r="V55" s="59"/>
      <c r="W55" s="69">
        <v>8.25</v>
      </c>
      <c r="X55" s="67">
        <v>9.625</v>
      </c>
      <c r="Y55" s="64" t="s">
        <v>161</v>
      </c>
      <c r="Z55" s="71">
        <v>4.75</v>
      </c>
      <c r="AA55" s="71"/>
      <c r="AB55" s="68">
        <v>9.375</v>
      </c>
      <c r="AC55" s="64">
        <v>13</v>
      </c>
      <c r="AD55" s="64"/>
      <c r="AE55" s="61"/>
      <c r="AF55" s="61"/>
      <c r="AG55" s="61"/>
      <c r="AH55" s="64">
        <v>0</v>
      </c>
      <c r="AI55" s="65">
        <v>1.9200000000000004</v>
      </c>
      <c r="AJ55" s="71">
        <v>8.5</v>
      </c>
      <c r="AK55" s="59"/>
      <c r="AL55" s="59"/>
      <c r="AM55" s="71">
        <v>12.5</v>
      </c>
      <c r="AN55" s="71"/>
      <c r="AO55" s="71"/>
      <c r="AP55" s="68">
        <v>10.5</v>
      </c>
      <c r="AQ55" s="71">
        <v>13.5</v>
      </c>
      <c r="AR55" s="59"/>
      <c r="AS55" s="65"/>
      <c r="AT55" s="68">
        <v>7.2926470588235288</v>
      </c>
      <c r="AU55" s="51">
        <v>9</v>
      </c>
      <c r="AV55" s="57"/>
      <c r="AW55" s="57"/>
      <c r="AX55" s="55">
        <v>0</v>
      </c>
      <c r="AY55" s="55">
        <v>0</v>
      </c>
      <c r="AZ55" s="55">
        <v>0</v>
      </c>
      <c r="BA55" s="55">
        <v>4</v>
      </c>
      <c r="BB55" s="55">
        <v>0</v>
      </c>
      <c r="BC55" s="55">
        <v>4</v>
      </c>
      <c r="BD55" s="55">
        <v>0</v>
      </c>
      <c r="BE55" s="55">
        <v>2</v>
      </c>
      <c r="BF55" s="55">
        <v>0</v>
      </c>
      <c r="BG55" s="55">
        <v>0</v>
      </c>
      <c r="BH55" s="55">
        <v>2</v>
      </c>
      <c r="BI55" s="55">
        <v>0</v>
      </c>
      <c r="BJ55" s="55">
        <v>1</v>
      </c>
      <c r="BK55" s="55">
        <v>2</v>
      </c>
      <c r="BL55" s="55">
        <v>1</v>
      </c>
      <c r="BM55" s="68">
        <v>7.2926470588235288</v>
      </c>
      <c r="BN55" s="51">
        <v>9</v>
      </c>
      <c r="BO55" s="80">
        <v>0</v>
      </c>
      <c r="BP55" s="73" t="s">
        <v>217</v>
      </c>
      <c r="BQ55" s="73" t="s">
        <v>217</v>
      </c>
      <c r="BR55" s="63">
        <v>0</v>
      </c>
      <c r="BS55" s="63">
        <v>0</v>
      </c>
      <c r="BT55" s="63">
        <v>0</v>
      </c>
    </row>
  </sheetData>
  <mergeCells count="38">
    <mergeCell ref="P1:R1"/>
    <mergeCell ref="A1:A3"/>
    <mergeCell ref="B1:B3"/>
    <mergeCell ref="C1:C3"/>
    <mergeCell ref="D1:D3"/>
    <mergeCell ref="E1:E3"/>
    <mergeCell ref="F1:F3"/>
    <mergeCell ref="G1:I1"/>
    <mergeCell ref="J1:J3"/>
    <mergeCell ref="K1:M1"/>
    <mergeCell ref="N1:N3"/>
    <mergeCell ref="O1:O3"/>
    <mergeCell ref="T1:V1"/>
    <mergeCell ref="W1:W3"/>
    <mergeCell ref="X1:X3"/>
    <mergeCell ref="Y1:AA1"/>
    <mergeCell ref="AB1:AB3"/>
    <mergeCell ref="AW1:AW3"/>
    <mergeCell ref="G2:I2"/>
    <mergeCell ref="K2:M2"/>
    <mergeCell ref="P2:R2"/>
    <mergeCell ref="T2:V2"/>
    <mergeCell ref="Y2:AA2"/>
    <mergeCell ref="AE1:AG1"/>
    <mergeCell ref="AH1:AH3"/>
    <mergeCell ref="AI1:AI3"/>
    <mergeCell ref="AJ1:AK1"/>
    <mergeCell ref="AM1:AN1"/>
    <mergeCell ref="AP1:AP3"/>
    <mergeCell ref="AE2:AG2"/>
    <mergeCell ref="AJ2:AK2"/>
    <mergeCell ref="AM2:AN2"/>
    <mergeCell ref="S1:S3"/>
    <mergeCell ref="AQ2:AR2"/>
    <mergeCell ref="AQ1:AR1"/>
    <mergeCell ref="AT1:AT3"/>
    <mergeCell ref="AU1:AU3"/>
    <mergeCell ref="AV1:A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C35" sqref="C35"/>
    </sheetView>
  </sheetViews>
  <sheetFormatPr baseColWidth="10" defaultRowHeight="15"/>
  <cols>
    <col min="3" max="3" width="31.140625" customWidth="1"/>
    <col min="5" max="5" width="17.42578125" customWidth="1"/>
    <col min="6" max="6" width="21" customWidth="1"/>
    <col min="7" max="7" width="12.7109375" customWidth="1"/>
    <col min="8" max="8" width="20.140625" customWidth="1"/>
    <col min="10" max="10" width="20" customWidth="1"/>
  </cols>
  <sheetData>
    <row r="1" spans="2:14" ht="15.75" thickBot="1"/>
    <row r="2" spans="2:14" ht="15.75" thickBot="1">
      <c r="B2" s="1" t="s">
        <v>1</v>
      </c>
      <c r="C2" s="36">
        <v>33053680</v>
      </c>
      <c r="D2" s="37"/>
      <c r="E2" s="38"/>
    </row>
    <row r="3" spans="2:14" ht="15.75" thickBot="1"/>
    <row r="4" spans="2:14" ht="15.75" thickBot="1">
      <c r="B4" s="1" t="s">
        <v>162</v>
      </c>
      <c r="C4" s="36" t="str">
        <f>VLOOKUP(C2,Feuil1!B:C,2,FALSE)</f>
        <v>ABDELKAFI</v>
      </c>
      <c r="D4" s="37"/>
      <c r="E4" s="38"/>
      <c r="G4" s="1" t="s">
        <v>3</v>
      </c>
      <c r="H4" s="36" t="str">
        <f>VLOOKUP(C2,Feuil1!B:D,3,FALSE)</f>
        <v>AZZEDDINE</v>
      </c>
      <c r="I4" s="38"/>
    </row>
    <row r="5" spans="2:14" ht="15.75" thickBot="1"/>
    <row r="6" spans="2:14" ht="15.75" thickBot="1">
      <c r="B6" s="34" t="s">
        <v>163</v>
      </c>
      <c r="C6" s="35"/>
      <c r="D6" s="2">
        <f>VLOOKUP(C2,Feuil1!B:I,6,FALSE)</f>
        <v>14.5</v>
      </c>
      <c r="E6" s="34" t="s">
        <v>164</v>
      </c>
      <c r="F6" s="35"/>
      <c r="G6" s="2">
        <f>VLOOKUP(C2,Feuil1!B:I,7,FALSE)</f>
        <v>1.25</v>
      </c>
      <c r="H6" s="1" t="s">
        <v>198</v>
      </c>
      <c r="I6" s="14">
        <f>VLOOKUP(C2,Feuil1!B:J,9,FALSE)</f>
        <v>7.875</v>
      </c>
      <c r="J6" s="7" t="s">
        <v>203</v>
      </c>
      <c r="K6" s="4"/>
      <c r="L6" s="4"/>
      <c r="M6" s="4"/>
      <c r="N6" s="4"/>
    </row>
    <row r="7" spans="2:14" ht="15.75" thickBot="1">
      <c r="B7" s="15"/>
      <c r="C7" s="13"/>
      <c r="D7" s="13"/>
      <c r="E7" s="34" t="s">
        <v>209</v>
      </c>
      <c r="F7" s="35"/>
      <c r="G7" s="2">
        <f>VLOOKUP(C2,Feuil1!B:I,8,FALSE)</f>
        <v>1</v>
      </c>
      <c r="H7" s="5"/>
      <c r="I7" s="17"/>
      <c r="J7" s="42">
        <f>VLOOKUP(C2,Feuil1!B:O,14,FALSE)</f>
        <v>8.2249999999999996</v>
      </c>
    </row>
    <row r="8" spans="2:14" ht="15.75" thickBot="1">
      <c r="B8" s="34" t="s">
        <v>199</v>
      </c>
      <c r="C8" s="35"/>
      <c r="D8" s="2">
        <f>VLOOKUP(C2,Feuil1!B:M,10,FALSE)</f>
        <v>12</v>
      </c>
      <c r="E8" s="34" t="s">
        <v>165</v>
      </c>
      <c r="F8" s="35"/>
      <c r="G8" s="2">
        <f>VLOOKUP(C2,Feuil1!B:M,11,FALSE)</f>
        <v>5.5</v>
      </c>
      <c r="H8" s="1" t="s">
        <v>201</v>
      </c>
      <c r="I8" s="2">
        <f>VLOOKUP(C2,Feuil1!B:N,13,FALSE)</f>
        <v>8.75</v>
      </c>
      <c r="J8" s="43"/>
    </row>
    <row r="9" spans="2:14" ht="15.75" thickBot="1">
      <c r="C9" s="3"/>
      <c r="D9" s="3"/>
      <c r="E9" s="34" t="s">
        <v>210</v>
      </c>
      <c r="F9" s="35"/>
      <c r="G9" s="2">
        <f>VLOOKUP(C2,Feuil1!B:M,12,FALSE)</f>
        <v>1.25</v>
      </c>
      <c r="H9" s="3"/>
    </row>
    <row r="10" spans="2:14" ht="15.75" thickBot="1">
      <c r="B10" s="34" t="s">
        <v>200</v>
      </c>
      <c r="C10" s="35"/>
      <c r="D10" s="2">
        <f>VLOOKUP(C2,Feuil1!B:R,15,FALSE)</f>
        <v>15</v>
      </c>
      <c r="E10" s="34" t="s">
        <v>173</v>
      </c>
      <c r="F10" s="35"/>
      <c r="G10" s="2">
        <f>VLOOKUP(C2,Feuil1!B:R,16,FALSE)</f>
        <v>1</v>
      </c>
      <c r="H10" s="1" t="s">
        <v>202</v>
      </c>
      <c r="I10" s="2">
        <f>VLOOKUP(C2,Feuil1!B:S,18,FALSE)</f>
        <v>11.75</v>
      </c>
      <c r="J10" s="7" t="s">
        <v>203</v>
      </c>
    </row>
    <row r="11" spans="2:14" ht="15.75" thickBot="1">
      <c r="B11" s="15"/>
      <c r="C11" s="13"/>
      <c r="D11" s="13"/>
      <c r="E11" s="34" t="s">
        <v>211</v>
      </c>
      <c r="F11" s="35"/>
      <c r="G11" s="2">
        <f>VLOOKUP(C2,Feuil1!B:R,17,FALSE)</f>
        <v>6.5</v>
      </c>
      <c r="H11" s="13"/>
      <c r="I11" s="10"/>
      <c r="J11" s="42">
        <f>VLOOKUP(C2,Feuil1!B:X,23,FALSE)</f>
        <v>10.875</v>
      </c>
    </row>
    <row r="12" spans="2:14" ht="15.75" thickBot="1">
      <c r="B12" s="34" t="s">
        <v>204</v>
      </c>
      <c r="C12" s="35"/>
      <c r="D12" s="2">
        <f>VLOOKUP(C2,Feuil1!B:V,19,FALSE)</f>
        <v>14.5</v>
      </c>
      <c r="E12" s="34" t="s">
        <v>205</v>
      </c>
      <c r="F12" s="35"/>
      <c r="G12" s="2">
        <f>VLOOKUP(C2,Feuil1!B:V,20,FALSE)</f>
        <v>3.5</v>
      </c>
      <c r="H12" s="1" t="s">
        <v>20</v>
      </c>
      <c r="I12" s="2">
        <f>VLOOKUP(C2,Feuil1!B:W,22,FALSE)</f>
        <v>10</v>
      </c>
      <c r="J12" s="43"/>
    </row>
    <row r="13" spans="2:14" ht="15.75" thickBot="1">
      <c r="B13" s="10"/>
      <c r="C13" s="13"/>
      <c r="D13" s="13"/>
      <c r="E13" s="34" t="s">
        <v>212</v>
      </c>
      <c r="F13" s="35"/>
      <c r="G13" s="2">
        <f>VLOOKUP(C2,Feuil1!B:V,21,FALSE)</f>
        <v>0</v>
      </c>
      <c r="H13" s="13"/>
      <c r="I13" s="10"/>
    </row>
    <row r="14" spans="2:14" ht="15.75" thickBot="1">
      <c r="B14" s="34" t="s">
        <v>166</v>
      </c>
      <c r="C14" s="35"/>
      <c r="D14" s="2" t="str">
        <f>VLOOKUP(C2,Feuil1!B:AA,24,FALSE)</f>
        <v>10.5</v>
      </c>
      <c r="E14" s="34" t="s">
        <v>167</v>
      </c>
      <c r="F14" s="35"/>
      <c r="G14" s="2">
        <f>VLOOKUP(C2,Feuil1!B:AA,25,FALSE)</f>
        <v>7.5</v>
      </c>
      <c r="H14" s="1" t="s">
        <v>206</v>
      </c>
      <c r="I14" s="2">
        <f>VLOOKUP(C2,Feuil1!B:AB,27,FALSE)</f>
        <v>10</v>
      </c>
      <c r="J14" s="14" t="s">
        <v>203</v>
      </c>
    </row>
    <row r="15" spans="2:14" s="18" customFormat="1" ht="15.75" thickBot="1">
      <c r="B15" s="34" t="s">
        <v>171</v>
      </c>
      <c r="C15" s="35"/>
      <c r="D15" s="2">
        <f>VLOOKUP(C2,Feuil1!B:AG,30,FALSE)</f>
        <v>10.5</v>
      </c>
      <c r="E15" s="34" t="s">
        <v>213</v>
      </c>
      <c r="F15" s="35"/>
      <c r="G15" s="3">
        <f>VLOOKUP(C2,Feuil1!B:AA,26,FALSE)</f>
        <v>0</v>
      </c>
      <c r="H15" s="1"/>
      <c r="J15" s="39">
        <f>VLOOKUP(C2,Feuil1!B:AI,34,FALSE)</f>
        <v>10.050000000000001</v>
      </c>
    </row>
    <row r="16" spans="2:14" ht="15.75" thickBot="1">
      <c r="B16" s="15"/>
      <c r="C16" s="13"/>
      <c r="D16" s="13"/>
      <c r="E16" s="34" t="s">
        <v>172</v>
      </c>
      <c r="F16" s="35"/>
      <c r="G16" s="2">
        <f>VLOOKUP(C2,Feuil1!B:AG,31,FALSE)</f>
        <v>4.5</v>
      </c>
      <c r="H16" s="1" t="s">
        <v>16</v>
      </c>
      <c r="I16" s="2">
        <f>VLOOKUP(C2,Feuil1!B:AH,33,FALSE)</f>
        <v>7.5</v>
      </c>
      <c r="J16" s="41"/>
    </row>
    <row r="17" spans="2:10" ht="15.75" thickBot="1">
      <c r="B17" s="34" t="s">
        <v>168</v>
      </c>
      <c r="C17" s="35"/>
      <c r="D17" s="2">
        <f>VLOOKUP(C2,Feuil1!B:AC,28,FALSE)</f>
        <v>11.75</v>
      </c>
      <c r="E17" s="34" t="s">
        <v>214</v>
      </c>
      <c r="F17" s="35"/>
      <c r="G17" s="1"/>
      <c r="H17" s="10"/>
      <c r="I17" s="17"/>
      <c r="J17" s="41"/>
    </row>
    <row r="18" spans="2:10" ht="15.75" thickBot="1">
      <c r="B18" s="15"/>
      <c r="C18" s="13"/>
      <c r="D18" s="13"/>
      <c r="E18" s="10"/>
      <c r="F18" s="10"/>
      <c r="G18" s="13"/>
      <c r="H18" s="13"/>
      <c r="I18" s="17"/>
      <c r="J18" s="41"/>
    </row>
    <row r="19" spans="2:10" ht="15.75" thickBot="1">
      <c r="B19" s="34" t="s">
        <v>169</v>
      </c>
      <c r="C19" s="35"/>
      <c r="D19" s="2">
        <f>VLOOKUP(C2,Feuil1!B:AD,29,FALSE)</f>
        <v>11</v>
      </c>
      <c r="E19" s="9"/>
      <c r="F19" s="9"/>
      <c r="G19" s="9"/>
      <c r="H19" s="9"/>
      <c r="I19" s="8"/>
      <c r="J19" s="40"/>
    </row>
    <row r="20" spans="2:10">
      <c r="C20" s="3"/>
      <c r="D20" s="3"/>
      <c r="G20" s="3"/>
      <c r="H20" s="3"/>
    </row>
    <row r="21" spans="2:10" ht="15.75" thickBot="1"/>
    <row r="22" spans="2:10" ht="19.5" thickBot="1">
      <c r="B22" s="34" t="s">
        <v>174</v>
      </c>
      <c r="C22" s="35"/>
      <c r="D22" s="2">
        <f>VLOOKUP(C2,Feuil1!B:AK,35,FALSE)</f>
        <v>7.5</v>
      </c>
      <c r="E22" s="14" t="s">
        <v>203</v>
      </c>
      <c r="H22" s="11" t="s">
        <v>207</v>
      </c>
      <c r="I22" s="16">
        <f>VLOOKUP(C2,Feuil1!B:AT,45,FALSE)</f>
        <v>9.875</v>
      </c>
      <c r="J22" s="6" t="str">
        <f>VLOOKUP(C2,Feuil1!B:BP,67,FALSE)</f>
        <v>RACHETE A 10</v>
      </c>
    </row>
    <row r="23" spans="2:10" ht="19.5" thickBot="1">
      <c r="B23" s="34" t="s">
        <v>218</v>
      </c>
      <c r="C23" s="35"/>
      <c r="D23" s="10"/>
      <c r="E23" s="42">
        <f>VLOOKUP(C2,Feuil1!B:AP,41,FALSE)</f>
        <v>9.5</v>
      </c>
      <c r="H23" s="11" t="s">
        <v>208</v>
      </c>
      <c r="I23" s="6">
        <f>VLOOKUP(C2,Feuil1!B:AU,46,FALSE)</f>
        <v>19</v>
      </c>
      <c r="J23" s="6" t="str">
        <f>VLOOKUP(C2,Feuil1!B:BQ,68,FALSE)</f>
        <v>30 CREDITS</v>
      </c>
    </row>
    <row r="24" spans="2:10" ht="15.75" thickBot="1">
      <c r="B24" s="34" t="s">
        <v>175</v>
      </c>
      <c r="C24" s="35"/>
      <c r="D24" s="12">
        <f>VLOOKUP(C2,Feuil1!B:AN,38,FALSE)</f>
        <v>11.5</v>
      </c>
      <c r="E24" s="44"/>
    </row>
    <row r="25" spans="2:10" ht="15.75" customHeight="1" thickBot="1">
      <c r="B25" s="34" t="s">
        <v>219</v>
      </c>
      <c r="C25" s="35"/>
      <c r="D25" s="2">
        <f>VLOOKUP(C2,Feuil1!B:AO,40,FALSE)</f>
        <v>0</v>
      </c>
      <c r="E25" s="43"/>
    </row>
    <row r="26" spans="2:10" ht="15.75" thickBot="1">
      <c r="B26" s="34" t="s">
        <v>170</v>
      </c>
      <c r="C26" s="35"/>
      <c r="D26" s="2">
        <f>VLOOKUP(C2,Feuil1!B:AR,42,FALSE)</f>
        <v>14</v>
      </c>
    </row>
    <row r="27" spans="2:10" ht="15.75" thickBot="1">
      <c r="B27" s="34" t="s">
        <v>220</v>
      </c>
      <c r="C27" s="35"/>
      <c r="D27" s="1"/>
    </row>
  </sheetData>
  <mergeCells count="33">
    <mergeCell ref="B23:C23"/>
    <mergeCell ref="B25:C25"/>
    <mergeCell ref="B27:C27"/>
    <mergeCell ref="E23:E25"/>
    <mergeCell ref="E13:F13"/>
    <mergeCell ref="E11:F11"/>
    <mergeCell ref="E15:F15"/>
    <mergeCell ref="E17:F17"/>
    <mergeCell ref="E14:F14"/>
    <mergeCell ref="E16:F16"/>
    <mergeCell ref="J7:J8"/>
    <mergeCell ref="J11:J12"/>
    <mergeCell ref="B15:C15"/>
    <mergeCell ref="B26:C26"/>
    <mergeCell ref="B14:C14"/>
    <mergeCell ref="B17:C17"/>
    <mergeCell ref="B22:C22"/>
    <mergeCell ref="B19:C19"/>
    <mergeCell ref="B24:C24"/>
    <mergeCell ref="B8:C8"/>
    <mergeCell ref="B10:C10"/>
    <mergeCell ref="B12:C12"/>
    <mergeCell ref="J15:J19"/>
    <mergeCell ref="E12:F12"/>
    <mergeCell ref="E7:F7"/>
    <mergeCell ref="E10:F10"/>
    <mergeCell ref="C2:E2"/>
    <mergeCell ref="C4:E4"/>
    <mergeCell ref="H4:I4"/>
    <mergeCell ref="B6:C6"/>
    <mergeCell ref="E6:F6"/>
    <mergeCell ref="E8:F8"/>
    <mergeCell ref="E9:F9"/>
  </mergeCells>
  <pageMargins left="0.7" right="0.7" top="0.75" bottom="0.75" header="0.3" footer="0.3"/>
  <pageSetup paperSize="9" orientation="portrait" verticalDpi="0" r:id="rId1"/>
  <ignoredErrors>
    <ignoredError sqref="B4:E5 H4:I5 H7:I7 B7:D7 B6:D6 H9:I9 B9:D9 C8:D8 H11:I11 B11:D11 C10:D10 H13:I13 B13:D13 C12:D12 B18:E20 C14:D14 H18:I18 I17 H20:I20 I19 I21 B16:D16 B17:D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2019-02-16T22:21:13Z</dcterms:created>
  <dcterms:modified xsi:type="dcterms:W3CDTF">2019-09-27T20:47:54Z</dcterms:modified>
</cp:coreProperties>
</file>