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\"/>
    </mc:Choice>
  </mc:AlternateContent>
  <workbookProtection workbookAlgorithmName="SHA-512" workbookHashValue="IaPxWXls48W1ihMn5QhwXOH1J7FCh7pbv0cPJwpOnGF6uJeXvZvDaKEfK1ys0edTWFS1EjW151IO9vUGUrrllg==" workbookSaltValue="CpOdItnUkjDGCbh8x5N0lA==" workbookSpinCount="100000" lockStructure="1"/>
  <bookViews>
    <workbookView xWindow="-120" yWindow="-120" windowWidth="20730" windowHeight="11160" firstSheet="1" activeTab="1"/>
  </bookViews>
  <sheets>
    <sheet name="Feuil1" sheetId="4" state="hidden" r:id="rId1"/>
    <sheet name="Feuil2" sheetId="2" r:id="rId2"/>
  </sheets>
  <externalReferences>
    <externalReference r:id="rId3"/>
    <externalReference r:id="rId4"/>
  </externalReferences>
  <definedNames>
    <definedName name="_xlnm._FilterDatabase" localSheetId="0" hidden="1">Feuil1!$A$3:$BR$44</definedName>
  </definedNames>
  <calcPr calcId="152511"/>
</workbook>
</file>

<file path=xl/calcChain.xml><?xml version="1.0" encoding="utf-8"?>
<calcChain xmlns="http://schemas.openxmlformats.org/spreadsheetml/2006/main">
  <c r="BL44" i="4" l="1"/>
  <c r="BJ44" i="4"/>
  <c r="BI44" i="4"/>
  <c r="BG44" i="4"/>
  <c r="BF44" i="4"/>
  <c r="BE44" i="4"/>
  <c r="BD44" i="4"/>
  <c r="BB44" i="4"/>
  <c r="AP44" i="4"/>
  <c r="BK44" i="4" s="1"/>
  <c r="AI44" i="4"/>
  <c r="BH44" i="4" s="1"/>
  <c r="R44" i="4"/>
  <c r="X44" i="4" s="1"/>
  <c r="M44" i="4"/>
  <c r="AY44" i="4" s="1"/>
  <c r="I44" i="4"/>
  <c r="BL43" i="4"/>
  <c r="BJ43" i="4"/>
  <c r="BI43" i="4"/>
  <c r="BF43" i="4"/>
  <c r="BE43" i="4"/>
  <c r="BD43" i="4"/>
  <c r="BB43" i="4"/>
  <c r="BA43" i="4"/>
  <c r="AX43" i="4"/>
  <c r="AP43" i="4"/>
  <c r="AH43" i="4"/>
  <c r="BG43" i="4" s="1"/>
  <c r="Y43" i="4"/>
  <c r="X43" i="4"/>
  <c r="BC43" i="4" s="1"/>
  <c r="M43" i="4"/>
  <c r="AY43" i="4" s="1"/>
  <c r="F43" i="4"/>
  <c r="BL42" i="4"/>
  <c r="BJ42" i="4"/>
  <c r="BI42" i="4"/>
  <c r="BE42" i="4"/>
  <c r="AY42" i="4"/>
  <c r="AX42" i="4"/>
  <c r="AP42" i="4"/>
  <c r="AH42" i="4"/>
  <c r="BG42" i="4" s="1"/>
  <c r="AD42" i="4"/>
  <c r="BF42" i="4" s="1"/>
  <c r="AC42" i="4"/>
  <c r="Y42" i="4"/>
  <c r="AB42" i="4" s="1"/>
  <c r="S42" i="4"/>
  <c r="W42" i="4" s="1"/>
  <c r="BB42" i="4" s="1"/>
  <c r="R42" i="4"/>
  <c r="O42" i="4"/>
  <c r="N42" i="4"/>
  <c r="AZ42" i="4" s="1"/>
  <c r="L42" i="4"/>
  <c r="H42" i="4"/>
  <c r="BL41" i="4"/>
  <c r="BJ41" i="4"/>
  <c r="BI41" i="4"/>
  <c r="BF41" i="4"/>
  <c r="BB41" i="4"/>
  <c r="BA41" i="4"/>
  <c r="AP41" i="4"/>
  <c r="BK41" i="4" s="1"/>
  <c r="AH41" i="4"/>
  <c r="BG41" i="4" s="1"/>
  <c r="AD41" i="4"/>
  <c r="AC41" i="4"/>
  <c r="BE41" i="4" s="1"/>
  <c r="AB41" i="4"/>
  <c r="BD41" i="4" s="1"/>
  <c r="X41" i="4"/>
  <c r="R41" i="4"/>
  <c r="L41" i="4"/>
  <c r="M41" i="4" s="1"/>
  <c r="AY41" i="4" s="1"/>
  <c r="F41" i="4"/>
  <c r="I41" i="4" s="1"/>
  <c r="AX41" i="4" s="1"/>
  <c r="BL40" i="4"/>
  <c r="BJ40" i="4"/>
  <c r="BI40" i="4"/>
  <c r="AP40" i="4"/>
  <c r="AF40" i="4"/>
  <c r="AH40" i="4" s="1"/>
  <c r="BG40" i="4" s="1"/>
  <c r="AD40" i="4"/>
  <c r="BF40" i="4" s="1"/>
  <c r="AC40" i="4"/>
  <c r="BE40" i="4" s="1"/>
  <c r="Y40" i="4"/>
  <c r="AB40" i="4" s="1"/>
  <c r="V40" i="4"/>
  <c r="S40" i="4"/>
  <c r="W40" i="4" s="1"/>
  <c r="BB40" i="4" s="1"/>
  <c r="O40" i="4"/>
  <c r="R40" i="4" s="1"/>
  <c r="BA40" i="4" s="1"/>
  <c r="L40" i="4"/>
  <c r="J40" i="4"/>
  <c r="F40" i="4"/>
  <c r="I40" i="4" s="1"/>
  <c r="BL39" i="4"/>
  <c r="BJ39" i="4"/>
  <c r="BI39" i="4"/>
  <c r="AP39" i="4"/>
  <c r="AF39" i="4"/>
  <c r="AH39" i="4" s="1"/>
  <c r="BG39" i="4" s="1"/>
  <c r="AD39" i="4"/>
  <c r="BF39" i="4" s="1"/>
  <c r="AC39" i="4"/>
  <c r="BE39" i="4" s="1"/>
  <c r="Y39" i="4"/>
  <c r="AB39" i="4" s="1"/>
  <c r="V39" i="4"/>
  <c r="S39" i="4"/>
  <c r="W39" i="4" s="1"/>
  <c r="BB39" i="4" s="1"/>
  <c r="O39" i="4"/>
  <c r="R39" i="4" s="1"/>
  <c r="L39" i="4"/>
  <c r="J39" i="4"/>
  <c r="F39" i="4"/>
  <c r="I39" i="4" s="1"/>
  <c r="BL38" i="4"/>
  <c r="BJ38" i="4"/>
  <c r="BI38" i="4"/>
  <c r="AP38" i="4"/>
  <c r="AF38" i="4"/>
  <c r="AH38" i="4" s="1"/>
  <c r="BG38" i="4" s="1"/>
  <c r="AD38" i="4"/>
  <c r="BF38" i="4" s="1"/>
  <c r="AC38" i="4"/>
  <c r="BE38" i="4" s="1"/>
  <c r="Y38" i="4"/>
  <c r="AB38" i="4" s="1"/>
  <c r="V38" i="4"/>
  <c r="S38" i="4"/>
  <c r="W38" i="4" s="1"/>
  <c r="O38" i="4"/>
  <c r="R38" i="4" s="1"/>
  <c r="BA38" i="4" s="1"/>
  <c r="L38" i="4"/>
  <c r="J38" i="4"/>
  <c r="F38" i="4"/>
  <c r="I38" i="4" s="1"/>
  <c r="BL37" i="4"/>
  <c r="BJ37" i="4"/>
  <c r="BI37" i="4"/>
  <c r="AP37" i="4"/>
  <c r="AF37" i="4"/>
  <c r="AH37" i="4" s="1"/>
  <c r="BG37" i="4" s="1"/>
  <c r="AD37" i="4"/>
  <c r="BF37" i="4" s="1"/>
  <c r="AC37" i="4"/>
  <c r="BE37" i="4" s="1"/>
  <c r="Y37" i="4"/>
  <c r="AB37" i="4" s="1"/>
  <c r="V37" i="4"/>
  <c r="S37" i="4"/>
  <c r="W37" i="4" s="1"/>
  <c r="BB37" i="4" s="1"/>
  <c r="O37" i="4"/>
  <c r="R37" i="4" s="1"/>
  <c r="L37" i="4"/>
  <c r="J37" i="4"/>
  <c r="F37" i="4"/>
  <c r="I37" i="4" s="1"/>
  <c r="AX37" i="4" s="1"/>
  <c r="BL36" i="4"/>
  <c r="BJ36" i="4"/>
  <c r="BI36" i="4"/>
  <c r="AP36" i="4"/>
  <c r="AF36" i="4"/>
  <c r="AH36" i="4" s="1"/>
  <c r="BG36" i="4" s="1"/>
  <c r="AD36" i="4"/>
  <c r="BF36" i="4" s="1"/>
  <c r="AC36" i="4"/>
  <c r="BE36" i="4" s="1"/>
  <c r="Y36" i="4"/>
  <c r="AB36" i="4" s="1"/>
  <c r="V36" i="4"/>
  <c r="S36" i="4"/>
  <c r="W36" i="4" s="1"/>
  <c r="BB36" i="4" s="1"/>
  <c r="O36" i="4"/>
  <c r="R36" i="4" s="1"/>
  <c r="L36" i="4"/>
  <c r="J36" i="4"/>
  <c r="F36" i="4"/>
  <c r="I36" i="4" s="1"/>
  <c r="BL35" i="4"/>
  <c r="BJ35" i="4"/>
  <c r="BI35" i="4"/>
  <c r="AP35" i="4"/>
  <c r="AF35" i="4"/>
  <c r="AH35" i="4" s="1"/>
  <c r="BG35" i="4" s="1"/>
  <c r="AD35" i="4"/>
  <c r="BF35" i="4" s="1"/>
  <c r="AC35" i="4"/>
  <c r="BE35" i="4" s="1"/>
  <c r="Y35" i="4"/>
  <c r="AB35" i="4" s="1"/>
  <c r="V35" i="4"/>
  <c r="S35" i="4"/>
  <c r="W35" i="4" s="1"/>
  <c r="BB35" i="4" s="1"/>
  <c r="O35" i="4"/>
  <c r="R35" i="4" s="1"/>
  <c r="L35" i="4"/>
  <c r="J35" i="4"/>
  <c r="F35" i="4"/>
  <c r="I35" i="4" s="1"/>
  <c r="AX35" i="4" s="1"/>
  <c r="BL34" i="4"/>
  <c r="BJ34" i="4"/>
  <c r="BI34" i="4"/>
  <c r="AP34" i="4"/>
  <c r="AF34" i="4"/>
  <c r="AH34" i="4" s="1"/>
  <c r="BG34" i="4" s="1"/>
  <c r="AD34" i="4"/>
  <c r="BF34" i="4" s="1"/>
  <c r="AC34" i="4"/>
  <c r="BE34" i="4" s="1"/>
  <c r="Y34" i="4"/>
  <c r="AB34" i="4" s="1"/>
  <c r="BD34" i="4" s="1"/>
  <c r="V34" i="4"/>
  <c r="S34" i="4"/>
  <c r="W34" i="4" s="1"/>
  <c r="BB34" i="4" s="1"/>
  <c r="O34" i="4"/>
  <c r="R34" i="4" s="1"/>
  <c r="L34" i="4"/>
  <c r="J34" i="4"/>
  <c r="F34" i="4"/>
  <c r="I34" i="4" s="1"/>
  <c r="BL33" i="4"/>
  <c r="BJ33" i="4"/>
  <c r="BI33" i="4"/>
  <c r="AP33" i="4"/>
  <c r="AF33" i="4"/>
  <c r="AH33" i="4" s="1"/>
  <c r="BG33" i="4" s="1"/>
  <c r="AD33" i="4"/>
  <c r="BF33" i="4" s="1"/>
  <c r="AC33" i="4"/>
  <c r="BE33" i="4" s="1"/>
  <c r="Y33" i="4"/>
  <c r="AB33" i="4" s="1"/>
  <c r="V33" i="4"/>
  <c r="S33" i="4"/>
  <c r="W33" i="4" s="1"/>
  <c r="BB33" i="4" s="1"/>
  <c r="O33" i="4"/>
  <c r="R33" i="4" s="1"/>
  <c r="L33" i="4"/>
  <c r="J33" i="4"/>
  <c r="F33" i="4"/>
  <c r="I33" i="4" s="1"/>
  <c r="BL32" i="4"/>
  <c r="BJ32" i="4"/>
  <c r="BI32" i="4"/>
  <c r="AP32" i="4"/>
  <c r="AF32" i="4"/>
  <c r="AH32" i="4" s="1"/>
  <c r="BG32" i="4" s="1"/>
  <c r="AD32" i="4"/>
  <c r="BF32" i="4" s="1"/>
  <c r="AC32" i="4"/>
  <c r="BE32" i="4" s="1"/>
  <c r="Y32" i="4"/>
  <c r="AB32" i="4" s="1"/>
  <c r="BD32" i="4" s="1"/>
  <c r="V32" i="4"/>
  <c r="S32" i="4"/>
  <c r="W32" i="4" s="1"/>
  <c r="BB32" i="4" s="1"/>
  <c r="O32" i="4"/>
  <c r="R32" i="4" s="1"/>
  <c r="BA32" i="4" s="1"/>
  <c r="L32" i="4"/>
  <c r="J32" i="4"/>
  <c r="F32" i="4"/>
  <c r="I32" i="4" s="1"/>
  <c r="AX32" i="4" s="1"/>
  <c r="BL31" i="4"/>
  <c r="BJ31" i="4"/>
  <c r="BI31" i="4"/>
  <c r="AP31" i="4"/>
  <c r="AF31" i="4"/>
  <c r="AH31" i="4" s="1"/>
  <c r="BG31" i="4" s="1"/>
  <c r="AD31" i="4"/>
  <c r="BF31" i="4" s="1"/>
  <c r="AC31" i="4"/>
  <c r="BE31" i="4" s="1"/>
  <c r="Y31" i="4"/>
  <c r="AB31" i="4" s="1"/>
  <c r="V31" i="4"/>
  <c r="S31" i="4"/>
  <c r="W31" i="4" s="1"/>
  <c r="BB31" i="4" s="1"/>
  <c r="O31" i="4"/>
  <c r="R31" i="4" s="1"/>
  <c r="L31" i="4"/>
  <c r="J31" i="4"/>
  <c r="F31" i="4"/>
  <c r="I31" i="4" s="1"/>
  <c r="BL30" i="4"/>
  <c r="BJ30" i="4"/>
  <c r="BI30" i="4"/>
  <c r="AX30" i="4"/>
  <c r="AP30" i="4"/>
  <c r="AF30" i="4"/>
  <c r="AH30" i="4" s="1"/>
  <c r="BG30" i="4" s="1"/>
  <c r="AD30" i="4"/>
  <c r="BF30" i="4" s="1"/>
  <c r="AC30" i="4"/>
  <c r="BE30" i="4" s="1"/>
  <c r="Y30" i="4"/>
  <c r="AB30" i="4" s="1"/>
  <c r="BD30" i="4" s="1"/>
  <c r="V30" i="4"/>
  <c r="S30" i="4"/>
  <c r="W30" i="4" s="1"/>
  <c r="BB30" i="4" s="1"/>
  <c r="O30" i="4"/>
  <c r="R30" i="4" s="1"/>
  <c r="L30" i="4"/>
  <c r="J30" i="4"/>
  <c r="H30" i="4"/>
  <c r="F30" i="4"/>
  <c r="BL29" i="4"/>
  <c r="BJ29" i="4"/>
  <c r="BI29" i="4"/>
  <c r="AP29" i="4"/>
  <c r="AF29" i="4"/>
  <c r="AH29" i="4" s="1"/>
  <c r="BG29" i="4" s="1"/>
  <c r="AD29" i="4"/>
  <c r="BF29" i="4" s="1"/>
  <c r="AC29" i="4"/>
  <c r="BE29" i="4" s="1"/>
  <c r="Y29" i="4"/>
  <c r="AB29" i="4" s="1"/>
  <c r="V29" i="4"/>
  <c r="S29" i="4"/>
  <c r="W29" i="4" s="1"/>
  <c r="BB29" i="4" s="1"/>
  <c r="O29" i="4"/>
  <c r="R29" i="4" s="1"/>
  <c r="L29" i="4"/>
  <c r="J29" i="4"/>
  <c r="F29" i="4"/>
  <c r="I29" i="4" s="1"/>
  <c r="BL28" i="4"/>
  <c r="BJ28" i="4"/>
  <c r="BI28" i="4"/>
  <c r="AP28" i="4"/>
  <c r="AF28" i="4"/>
  <c r="AH28" i="4" s="1"/>
  <c r="BG28" i="4" s="1"/>
  <c r="AD28" i="4"/>
  <c r="BF28" i="4" s="1"/>
  <c r="AC28" i="4"/>
  <c r="BE28" i="4" s="1"/>
  <c r="Y28" i="4"/>
  <c r="AB28" i="4" s="1"/>
  <c r="BD28" i="4" s="1"/>
  <c r="V28" i="4"/>
  <c r="S28" i="4"/>
  <c r="W28" i="4" s="1"/>
  <c r="BB28" i="4" s="1"/>
  <c r="O28" i="4"/>
  <c r="R28" i="4" s="1"/>
  <c r="L28" i="4"/>
  <c r="J28" i="4"/>
  <c r="F28" i="4"/>
  <c r="I28" i="4" s="1"/>
  <c r="AX28" i="4" s="1"/>
  <c r="BL27" i="4"/>
  <c r="BJ27" i="4"/>
  <c r="BI27" i="4"/>
  <c r="AP27" i="4"/>
  <c r="AF27" i="4"/>
  <c r="AH27" i="4" s="1"/>
  <c r="BG27" i="4" s="1"/>
  <c r="AD27" i="4"/>
  <c r="BF27" i="4" s="1"/>
  <c r="AC27" i="4"/>
  <c r="BE27" i="4" s="1"/>
  <c r="Y27" i="4"/>
  <c r="AB27" i="4" s="1"/>
  <c r="V27" i="4"/>
  <c r="S27" i="4"/>
  <c r="W27" i="4" s="1"/>
  <c r="BB27" i="4" s="1"/>
  <c r="O27" i="4"/>
  <c r="R27" i="4" s="1"/>
  <c r="BA27" i="4" s="1"/>
  <c r="L27" i="4"/>
  <c r="J27" i="4"/>
  <c r="F27" i="4"/>
  <c r="I27" i="4" s="1"/>
  <c r="BL26" i="4"/>
  <c r="BJ26" i="4"/>
  <c r="BI26" i="4"/>
  <c r="AP26" i="4"/>
  <c r="AF26" i="4"/>
  <c r="AH26" i="4" s="1"/>
  <c r="BG26" i="4" s="1"/>
  <c r="AD26" i="4"/>
  <c r="BF26" i="4" s="1"/>
  <c r="AC26" i="4"/>
  <c r="BE26" i="4" s="1"/>
  <c r="Y26" i="4"/>
  <c r="AB26" i="4" s="1"/>
  <c r="BD26" i="4" s="1"/>
  <c r="V26" i="4"/>
  <c r="S26" i="4"/>
  <c r="W26" i="4" s="1"/>
  <c r="BB26" i="4" s="1"/>
  <c r="O26" i="4"/>
  <c r="R26" i="4" s="1"/>
  <c r="L26" i="4"/>
  <c r="J26" i="4"/>
  <c r="F26" i="4"/>
  <c r="I26" i="4" s="1"/>
  <c r="AX26" i="4" s="1"/>
  <c r="BL25" i="4"/>
  <c r="BJ25" i="4"/>
  <c r="BI25" i="4"/>
  <c r="AP25" i="4"/>
  <c r="AF25" i="4"/>
  <c r="AH25" i="4" s="1"/>
  <c r="BG25" i="4" s="1"/>
  <c r="AD25" i="4"/>
  <c r="BF25" i="4" s="1"/>
  <c r="AC25" i="4"/>
  <c r="BE25" i="4" s="1"/>
  <c r="Y25" i="4"/>
  <c r="AB25" i="4" s="1"/>
  <c r="V25" i="4"/>
  <c r="S25" i="4"/>
  <c r="W25" i="4" s="1"/>
  <c r="BB25" i="4" s="1"/>
  <c r="O25" i="4"/>
  <c r="R25" i="4" s="1"/>
  <c r="BA25" i="4" s="1"/>
  <c r="J25" i="4"/>
  <c r="M25" i="4" s="1"/>
  <c r="AY25" i="4" s="1"/>
  <c r="F25" i="4"/>
  <c r="I25" i="4" s="1"/>
  <c r="BL24" i="4"/>
  <c r="BJ24" i="4"/>
  <c r="BI24" i="4"/>
  <c r="AP24" i="4"/>
  <c r="AF24" i="4"/>
  <c r="AH24" i="4" s="1"/>
  <c r="BG24" i="4" s="1"/>
  <c r="AD24" i="4"/>
  <c r="BF24" i="4" s="1"/>
  <c r="AC24" i="4"/>
  <c r="BE24" i="4" s="1"/>
  <c r="Y24" i="4"/>
  <c r="AB24" i="4" s="1"/>
  <c r="V24" i="4"/>
  <c r="S24" i="4"/>
  <c r="W24" i="4" s="1"/>
  <c r="BB24" i="4" s="1"/>
  <c r="O24" i="4"/>
  <c r="R24" i="4" s="1"/>
  <c r="BA24" i="4" s="1"/>
  <c r="L24" i="4"/>
  <c r="J24" i="4"/>
  <c r="F24" i="4"/>
  <c r="I24" i="4" s="1"/>
  <c r="AX24" i="4" s="1"/>
  <c r="BL23" i="4"/>
  <c r="BJ23" i="4"/>
  <c r="BI23" i="4"/>
  <c r="AP23" i="4"/>
  <c r="AF23" i="4"/>
  <c r="AH23" i="4" s="1"/>
  <c r="BG23" i="4" s="1"/>
  <c r="AD23" i="4"/>
  <c r="BF23" i="4" s="1"/>
  <c r="AC23" i="4"/>
  <c r="BE23" i="4" s="1"/>
  <c r="Y23" i="4"/>
  <c r="AB23" i="4" s="1"/>
  <c r="V23" i="4"/>
  <c r="S23" i="4"/>
  <c r="W23" i="4" s="1"/>
  <c r="BB23" i="4" s="1"/>
  <c r="O23" i="4"/>
  <c r="R23" i="4" s="1"/>
  <c r="BA23" i="4" s="1"/>
  <c r="L23" i="4"/>
  <c r="J23" i="4"/>
  <c r="F23" i="4"/>
  <c r="I23" i="4" s="1"/>
  <c r="BL22" i="4"/>
  <c r="BJ22" i="4"/>
  <c r="BI22" i="4"/>
  <c r="AP22" i="4"/>
  <c r="AF22" i="4"/>
  <c r="AH22" i="4" s="1"/>
  <c r="BG22" i="4" s="1"/>
  <c r="AD22" i="4"/>
  <c r="BF22" i="4" s="1"/>
  <c r="AC22" i="4"/>
  <c r="BE22" i="4" s="1"/>
  <c r="Y22" i="4"/>
  <c r="AB22" i="4" s="1"/>
  <c r="V22" i="4"/>
  <c r="S22" i="4"/>
  <c r="W22" i="4" s="1"/>
  <c r="BB22" i="4" s="1"/>
  <c r="O22" i="4"/>
  <c r="R22" i="4" s="1"/>
  <c r="L22" i="4"/>
  <c r="J22" i="4"/>
  <c r="F22" i="4"/>
  <c r="I22" i="4" s="1"/>
  <c r="AX22" i="4" s="1"/>
  <c r="BL21" i="4"/>
  <c r="BJ21" i="4"/>
  <c r="BI21" i="4"/>
  <c r="AP21" i="4"/>
  <c r="AF21" i="4"/>
  <c r="AH21" i="4" s="1"/>
  <c r="BG21" i="4" s="1"/>
  <c r="AD21" i="4"/>
  <c r="BF21" i="4" s="1"/>
  <c r="AC21" i="4"/>
  <c r="BE21" i="4" s="1"/>
  <c r="Y21" i="4"/>
  <c r="AB21" i="4" s="1"/>
  <c r="V21" i="4"/>
  <c r="S21" i="4"/>
  <c r="W21" i="4" s="1"/>
  <c r="BB21" i="4" s="1"/>
  <c r="O21" i="4"/>
  <c r="R21" i="4" s="1"/>
  <c r="L21" i="4"/>
  <c r="J21" i="4"/>
  <c r="F21" i="4"/>
  <c r="I21" i="4" s="1"/>
  <c r="BL20" i="4"/>
  <c r="BJ20" i="4"/>
  <c r="BI20" i="4"/>
  <c r="AP20" i="4"/>
  <c r="AF20" i="4"/>
  <c r="AH20" i="4" s="1"/>
  <c r="BG20" i="4" s="1"/>
  <c r="AD20" i="4"/>
  <c r="BF20" i="4" s="1"/>
  <c r="AC20" i="4"/>
  <c r="BE20" i="4" s="1"/>
  <c r="Y20" i="4"/>
  <c r="AB20" i="4" s="1"/>
  <c r="V20" i="4"/>
  <c r="S20" i="4"/>
  <c r="W20" i="4" s="1"/>
  <c r="BB20" i="4" s="1"/>
  <c r="O20" i="4"/>
  <c r="R20" i="4" s="1"/>
  <c r="BA20" i="4" s="1"/>
  <c r="L20" i="4"/>
  <c r="J20" i="4"/>
  <c r="F20" i="4"/>
  <c r="I20" i="4" s="1"/>
  <c r="BL19" i="4"/>
  <c r="BJ19" i="4"/>
  <c r="BI19" i="4"/>
  <c r="AP19" i="4"/>
  <c r="AF19" i="4"/>
  <c r="AH19" i="4" s="1"/>
  <c r="BG19" i="4" s="1"/>
  <c r="AD19" i="4"/>
  <c r="BF19" i="4" s="1"/>
  <c r="AC19" i="4"/>
  <c r="BE19" i="4" s="1"/>
  <c r="Y19" i="4"/>
  <c r="AB19" i="4" s="1"/>
  <c r="BD19" i="4" s="1"/>
  <c r="V19" i="4"/>
  <c r="S19" i="4"/>
  <c r="W19" i="4" s="1"/>
  <c r="BB19" i="4" s="1"/>
  <c r="O19" i="4"/>
  <c r="R19" i="4" s="1"/>
  <c r="L19" i="4"/>
  <c r="J19" i="4"/>
  <c r="I19" i="4"/>
  <c r="AX19" i="4" s="1"/>
  <c r="BL18" i="4"/>
  <c r="BJ18" i="4"/>
  <c r="BI18" i="4"/>
  <c r="AP18" i="4"/>
  <c r="AF18" i="4"/>
  <c r="AH18" i="4" s="1"/>
  <c r="BG18" i="4" s="1"/>
  <c r="AD18" i="4"/>
  <c r="BF18" i="4" s="1"/>
  <c r="AC18" i="4"/>
  <c r="BE18" i="4" s="1"/>
  <c r="Y18" i="4"/>
  <c r="AB18" i="4" s="1"/>
  <c r="V18" i="4"/>
  <c r="S18" i="4"/>
  <c r="W18" i="4" s="1"/>
  <c r="BB18" i="4" s="1"/>
  <c r="O18" i="4"/>
  <c r="R18" i="4" s="1"/>
  <c r="BA18" i="4" s="1"/>
  <c r="L18" i="4"/>
  <c r="J18" i="4"/>
  <c r="F18" i="4"/>
  <c r="I18" i="4" s="1"/>
  <c r="AX18" i="4" s="1"/>
  <c r="BL17" i="4"/>
  <c r="BJ17" i="4"/>
  <c r="BI17" i="4"/>
  <c r="AP17" i="4"/>
  <c r="AF17" i="4"/>
  <c r="AH17" i="4" s="1"/>
  <c r="BG17" i="4" s="1"/>
  <c r="AD17" i="4"/>
  <c r="BF17" i="4" s="1"/>
  <c r="AC17" i="4"/>
  <c r="BE17" i="4" s="1"/>
  <c r="Y17" i="4"/>
  <c r="AB17" i="4" s="1"/>
  <c r="BD17" i="4" s="1"/>
  <c r="V17" i="4"/>
  <c r="S17" i="4"/>
  <c r="W17" i="4" s="1"/>
  <c r="BB17" i="4" s="1"/>
  <c r="O17" i="4"/>
  <c r="R17" i="4" s="1"/>
  <c r="L17" i="4"/>
  <c r="J17" i="4"/>
  <c r="F17" i="4"/>
  <c r="I17" i="4" s="1"/>
  <c r="AX17" i="4" s="1"/>
  <c r="BL16" i="4"/>
  <c r="BJ16" i="4"/>
  <c r="BI16" i="4"/>
  <c r="AP16" i="4"/>
  <c r="AF16" i="4"/>
  <c r="AH16" i="4" s="1"/>
  <c r="BG16" i="4" s="1"/>
  <c r="AD16" i="4"/>
  <c r="BF16" i="4" s="1"/>
  <c r="AC16" i="4"/>
  <c r="BE16" i="4" s="1"/>
  <c r="Y16" i="4"/>
  <c r="AB16" i="4" s="1"/>
  <c r="V16" i="4"/>
  <c r="S16" i="4"/>
  <c r="W16" i="4" s="1"/>
  <c r="BB16" i="4" s="1"/>
  <c r="O16" i="4"/>
  <c r="R16" i="4" s="1"/>
  <c r="BA16" i="4" s="1"/>
  <c r="L16" i="4"/>
  <c r="J16" i="4"/>
  <c r="F16" i="4"/>
  <c r="I16" i="4" s="1"/>
  <c r="BL15" i="4"/>
  <c r="BJ15" i="4"/>
  <c r="BI15" i="4"/>
  <c r="AP15" i="4"/>
  <c r="AF15" i="4"/>
  <c r="AH15" i="4" s="1"/>
  <c r="BG15" i="4" s="1"/>
  <c r="AD15" i="4"/>
  <c r="BF15" i="4" s="1"/>
  <c r="AC15" i="4"/>
  <c r="BE15" i="4" s="1"/>
  <c r="Y15" i="4"/>
  <c r="AB15" i="4" s="1"/>
  <c r="BD15" i="4" s="1"/>
  <c r="V15" i="4"/>
  <c r="S15" i="4"/>
  <c r="W15" i="4" s="1"/>
  <c r="BB15" i="4" s="1"/>
  <c r="O15" i="4"/>
  <c r="R15" i="4" s="1"/>
  <c r="L15" i="4"/>
  <c r="J15" i="4"/>
  <c r="F15" i="4"/>
  <c r="I15" i="4" s="1"/>
  <c r="BL14" i="4"/>
  <c r="BJ14" i="4"/>
  <c r="BI14" i="4"/>
  <c r="AP14" i="4"/>
  <c r="AF14" i="4"/>
  <c r="AH14" i="4" s="1"/>
  <c r="BG14" i="4" s="1"/>
  <c r="AD14" i="4"/>
  <c r="BF14" i="4" s="1"/>
  <c r="AC14" i="4"/>
  <c r="BE14" i="4" s="1"/>
  <c r="Y14" i="4"/>
  <c r="AB14" i="4" s="1"/>
  <c r="V14" i="4"/>
  <c r="S14" i="4"/>
  <c r="W14" i="4" s="1"/>
  <c r="BB14" i="4" s="1"/>
  <c r="O14" i="4"/>
  <c r="R14" i="4" s="1"/>
  <c r="L14" i="4"/>
  <c r="J14" i="4"/>
  <c r="F14" i="4"/>
  <c r="I14" i="4" s="1"/>
  <c r="AX14" i="4" s="1"/>
  <c r="BL13" i="4"/>
  <c r="BJ13" i="4"/>
  <c r="BI13" i="4"/>
  <c r="AP13" i="4"/>
  <c r="AF13" i="4"/>
  <c r="AH13" i="4" s="1"/>
  <c r="BG13" i="4" s="1"/>
  <c r="AD13" i="4"/>
  <c r="BF13" i="4" s="1"/>
  <c r="AC13" i="4"/>
  <c r="BE13" i="4" s="1"/>
  <c r="Y13" i="4"/>
  <c r="AB13" i="4" s="1"/>
  <c r="BD13" i="4" s="1"/>
  <c r="V13" i="4"/>
  <c r="S13" i="4"/>
  <c r="W13" i="4" s="1"/>
  <c r="BB13" i="4" s="1"/>
  <c r="O13" i="4"/>
  <c r="R13" i="4" s="1"/>
  <c r="BA13" i="4" s="1"/>
  <c r="L13" i="4"/>
  <c r="J13" i="4"/>
  <c r="F13" i="4"/>
  <c r="I13" i="4" s="1"/>
  <c r="AX13" i="4" s="1"/>
  <c r="BL12" i="4"/>
  <c r="BJ12" i="4"/>
  <c r="BI12" i="4"/>
  <c r="AP12" i="4"/>
  <c r="AF12" i="4"/>
  <c r="AH12" i="4" s="1"/>
  <c r="BG12" i="4" s="1"/>
  <c r="AD12" i="4"/>
  <c r="BF12" i="4" s="1"/>
  <c r="AC12" i="4"/>
  <c r="BE12" i="4" s="1"/>
  <c r="Y12" i="4"/>
  <c r="AB12" i="4" s="1"/>
  <c r="V12" i="4"/>
  <c r="S12" i="4"/>
  <c r="W12" i="4" s="1"/>
  <c r="BB12" i="4" s="1"/>
  <c r="O12" i="4"/>
  <c r="R12" i="4" s="1"/>
  <c r="BA12" i="4" s="1"/>
  <c r="L12" i="4"/>
  <c r="J12" i="4"/>
  <c r="F12" i="4"/>
  <c r="I12" i="4" s="1"/>
  <c r="BL11" i="4"/>
  <c r="BJ11" i="4"/>
  <c r="BI11" i="4"/>
  <c r="AP11" i="4"/>
  <c r="AF11" i="4"/>
  <c r="AH11" i="4" s="1"/>
  <c r="BG11" i="4" s="1"/>
  <c r="AD11" i="4"/>
  <c r="BF11" i="4" s="1"/>
  <c r="AC11" i="4"/>
  <c r="BE11" i="4" s="1"/>
  <c r="Y11" i="4"/>
  <c r="AB11" i="4" s="1"/>
  <c r="V11" i="4"/>
  <c r="S11" i="4"/>
  <c r="W11" i="4" s="1"/>
  <c r="BB11" i="4" s="1"/>
  <c r="O11" i="4"/>
  <c r="R11" i="4" s="1"/>
  <c r="L11" i="4"/>
  <c r="J11" i="4"/>
  <c r="F11" i="4"/>
  <c r="I11" i="4" s="1"/>
  <c r="BL10" i="4"/>
  <c r="BJ10" i="4"/>
  <c r="BI10" i="4"/>
  <c r="AP10" i="4"/>
  <c r="AF10" i="4"/>
  <c r="AH10" i="4" s="1"/>
  <c r="BG10" i="4" s="1"/>
  <c r="AD10" i="4"/>
  <c r="BF10" i="4" s="1"/>
  <c r="AC10" i="4"/>
  <c r="BE10" i="4" s="1"/>
  <c r="Y10" i="4"/>
  <c r="AB10" i="4" s="1"/>
  <c r="V10" i="4"/>
  <c r="S10" i="4"/>
  <c r="W10" i="4" s="1"/>
  <c r="BB10" i="4" s="1"/>
  <c r="O10" i="4"/>
  <c r="R10" i="4" s="1"/>
  <c r="L10" i="4"/>
  <c r="J10" i="4"/>
  <c r="F10" i="4"/>
  <c r="I10" i="4" s="1"/>
  <c r="BL9" i="4"/>
  <c r="BJ9" i="4"/>
  <c r="BI9" i="4"/>
  <c r="AP9" i="4"/>
  <c r="AF9" i="4"/>
  <c r="AH9" i="4" s="1"/>
  <c r="BG9" i="4" s="1"/>
  <c r="AD9" i="4"/>
  <c r="BF9" i="4" s="1"/>
  <c r="AC9" i="4"/>
  <c r="BE9" i="4" s="1"/>
  <c r="Y9" i="4"/>
  <c r="AB9" i="4" s="1"/>
  <c r="V9" i="4"/>
  <c r="S9" i="4"/>
  <c r="W9" i="4" s="1"/>
  <c r="BB9" i="4" s="1"/>
  <c r="O9" i="4"/>
  <c r="R9" i="4" s="1"/>
  <c r="L9" i="4"/>
  <c r="J9" i="4"/>
  <c r="F9" i="4"/>
  <c r="I9" i="4" s="1"/>
  <c r="BL8" i="4"/>
  <c r="BJ8" i="4"/>
  <c r="BI8" i="4"/>
  <c r="AP8" i="4"/>
  <c r="AF8" i="4"/>
  <c r="AH8" i="4" s="1"/>
  <c r="BG8" i="4" s="1"/>
  <c r="AD8" i="4"/>
  <c r="BF8" i="4" s="1"/>
  <c r="AC8" i="4"/>
  <c r="BE8" i="4" s="1"/>
  <c r="Y8" i="4"/>
  <c r="AB8" i="4" s="1"/>
  <c r="W8" i="4"/>
  <c r="BB8" i="4" s="1"/>
  <c r="V8" i="4"/>
  <c r="O8" i="4"/>
  <c r="R8" i="4" s="1"/>
  <c r="L8" i="4"/>
  <c r="J8" i="4"/>
  <c r="F8" i="4"/>
  <c r="I8" i="4" s="1"/>
  <c r="BL7" i="4"/>
  <c r="BJ7" i="4"/>
  <c r="BI7" i="4"/>
  <c r="AP7" i="4"/>
  <c r="AF7" i="4"/>
  <c r="AH7" i="4" s="1"/>
  <c r="BG7" i="4" s="1"/>
  <c r="AD7" i="4"/>
  <c r="BF7" i="4" s="1"/>
  <c r="AC7" i="4"/>
  <c r="BE7" i="4" s="1"/>
  <c r="Y7" i="4"/>
  <c r="AB7" i="4" s="1"/>
  <c r="BD7" i="4" s="1"/>
  <c r="V7" i="4"/>
  <c r="S7" i="4"/>
  <c r="W7" i="4" s="1"/>
  <c r="BB7" i="4" s="1"/>
  <c r="O7" i="4"/>
  <c r="R7" i="4" s="1"/>
  <c r="L7" i="4"/>
  <c r="J7" i="4"/>
  <c r="F7" i="4"/>
  <c r="I7" i="4" s="1"/>
  <c r="AX7" i="4" s="1"/>
  <c r="BL6" i="4"/>
  <c r="BJ6" i="4"/>
  <c r="BI6" i="4"/>
  <c r="AP6" i="4"/>
  <c r="AF6" i="4"/>
  <c r="AH6" i="4" s="1"/>
  <c r="BG6" i="4" s="1"/>
  <c r="AD6" i="4"/>
  <c r="BF6" i="4" s="1"/>
  <c r="AC6" i="4"/>
  <c r="BE6" i="4" s="1"/>
  <c r="Y6" i="4"/>
  <c r="AB6" i="4" s="1"/>
  <c r="V6" i="4"/>
  <c r="S6" i="4"/>
  <c r="W6" i="4" s="1"/>
  <c r="BB6" i="4" s="1"/>
  <c r="O6" i="4"/>
  <c r="R6" i="4" s="1"/>
  <c r="BA6" i="4" s="1"/>
  <c r="L6" i="4"/>
  <c r="J6" i="4"/>
  <c r="F6" i="4"/>
  <c r="I6" i="4" s="1"/>
  <c r="BL5" i="4"/>
  <c r="BJ5" i="4"/>
  <c r="BI5" i="4"/>
  <c r="AP5" i="4"/>
  <c r="AF5" i="4"/>
  <c r="AH5" i="4" s="1"/>
  <c r="BG5" i="4" s="1"/>
  <c r="AD5" i="4"/>
  <c r="BF5" i="4" s="1"/>
  <c r="AC5" i="4"/>
  <c r="BE5" i="4" s="1"/>
  <c r="Y5" i="4"/>
  <c r="AB5" i="4" s="1"/>
  <c r="BD5" i="4" s="1"/>
  <c r="V5" i="4"/>
  <c r="S5" i="4"/>
  <c r="W5" i="4" s="1"/>
  <c r="BB5" i="4" s="1"/>
  <c r="O5" i="4"/>
  <c r="R5" i="4" s="1"/>
  <c r="L5" i="4"/>
  <c r="J5" i="4"/>
  <c r="F5" i="4"/>
  <c r="I5" i="4" s="1"/>
  <c r="AX5" i="4" s="1"/>
  <c r="BL4" i="4"/>
  <c r="BJ4" i="4"/>
  <c r="BI4" i="4"/>
  <c r="AP4" i="4"/>
  <c r="AF4" i="4"/>
  <c r="AH4" i="4" s="1"/>
  <c r="BG4" i="4" s="1"/>
  <c r="AD4" i="4"/>
  <c r="BF4" i="4" s="1"/>
  <c r="AC4" i="4"/>
  <c r="BE4" i="4" s="1"/>
  <c r="Y4" i="4"/>
  <c r="AB4" i="4" s="1"/>
  <c r="V4" i="4"/>
  <c r="S4" i="4"/>
  <c r="W4" i="4" s="1"/>
  <c r="BB4" i="4" s="1"/>
  <c r="O4" i="4"/>
  <c r="R4" i="4" s="1"/>
  <c r="L4" i="4"/>
  <c r="J4" i="4"/>
  <c r="I4" i="4"/>
  <c r="AX4" i="4" s="1"/>
  <c r="BK13" i="4" l="1"/>
  <c r="M10" i="4"/>
  <c r="AY10" i="4" s="1"/>
  <c r="M33" i="4"/>
  <c r="AY33" i="4" s="1"/>
  <c r="M7" i="4"/>
  <c r="AY7" i="4" s="1"/>
  <c r="M30" i="4"/>
  <c r="BK17" i="4"/>
  <c r="M34" i="4"/>
  <c r="AY34" i="4" s="1"/>
  <c r="M6" i="4"/>
  <c r="AY6" i="4" s="1"/>
  <c r="M19" i="4"/>
  <c r="AY19" i="4" s="1"/>
  <c r="M8" i="4"/>
  <c r="AY8" i="4" s="1"/>
  <c r="M14" i="4"/>
  <c r="AY14" i="4" s="1"/>
  <c r="BK40" i="4"/>
  <c r="BK5" i="4"/>
  <c r="X8" i="4"/>
  <c r="M9" i="4"/>
  <c r="AY9" i="4" s="1"/>
  <c r="M15" i="4"/>
  <c r="AY15" i="4" s="1"/>
  <c r="M18" i="4"/>
  <c r="AY18" i="4" s="1"/>
  <c r="M24" i="4"/>
  <c r="AY24" i="4" s="1"/>
  <c r="M35" i="4"/>
  <c r="AY35" i="4" s="1"/>
  <c r="M38" i="4"/>
  <c r="AY38" i="4" s="1"/>
  <c r="M39" i="4"/>
  <c r="AY39" i="4" s="1"/>
  <c r="X17" i="4"/>
  <c r="M4" i="4"/>
  <c r="AY4" i="4" s="1"/>
  <c r="BK7" i="4"/>
  <c r="M11" i="4"/>
  <c r="AY11" i="4" s="1"/>
  <c r="BK16" i="4"/>
  <c r="BK19" i="4"/>
  <c r="X22" i="4"/>
  <c r="BC22" i="4" s="1"/>
  <c r="BK24" i="4"/>
  <c r="M26" i="4"/>
  <c r="AY26" i="4" s="1"/>
  <c r="M27" i="4"/>
  <c r="AY27" i="4" s="1"/>
  <c r="BK27" i="4"/>
  <c r="M32" i="4"/>
  <c r="AY32" i="4" s="1"/>
  <c r="BK34" i="4"/>
  <c r="X37" i="4"/>
  <c r="M40" i="4"/>
  <c r="AY40" i="4" s="1"/>
  <c r="M5" i="4"/>
  <c r="AY5" i="4" s="1"/>
  <c r="M13" i="4"/>
  <c r="AY13" i="4" s="1"/>
  <c r="BK21" i="4"/>
  <c r="BK37" i="4"/>
  <c r="BK20" i="4"/>
  <c r="M29" i="4"/>
  <c r="AY29" i="4" s="1"/>
  <c r="BK30" i="4"/>
  <c r="BK32" i="4"/>
  <c r="M36" i="4"/>
  <c r="AY36" i="4" s="1"/>
  <c r="M37" i="4"/>
  <c r="AY37" i="4" s="1"/>
  <c r="BA14" i="4"/>
  <c r="X14" i="4"/>
  <c r="X29" i="4"/>
  <c r="BA29" i="4"/>
  <c r="AX15" i="4"/>
  <c r="N15" i="4"/>
  <c r="BA21" i="4"/>
  <c r="X21" i="4"/>
  <c r="AX31" i="4"/>
  <c r="BK6" i="4"/>
  <c r="BK8" i="4"/>
  <c r="BK18" i="4"/>
  <c r="M20" i="4"/>
  <c r="AY20" i="4" s="1"/>
  <c r="M21" i="4"/>
  <c r="AY21" i="4" s="1"/>
  <c r="BK43" i="4"/>
  <c r="AI27" i="4"/>
  <c r="BH27" i="4" s="1"/>
  <c r="AI29" i="4"/>
  <c r="BH29" i="4" s="1"/>
  <c r="BK29" i="4"/>
  <c r="BK35" i="4"/>
  <c r="BA37" i="4"/>
  <c r="BK4" i="4"/>
  <c r="M12" i="4"/>
  <c r="AY12" i="4" s="1"/>
  <c r="BK9" i="4"/>
  <c r="BK10" i="4"/>
  <c r="BK12" i="4"/>
  <c r="BK14" i="4"/>
  <c r="BK11" i="4"/>
  <c r="BK15" i="4"/>
  <c r="M16" i="4"/>
  <c r="AY16" i="4" s="1"/>
  <c r="M22" i="4"/>
  <c r="AY22" i="4" s="1"/>
  <c r="BK23" i="4"/>
  <c r="N24" i="4"/>
  <c r="AZ24" i="4" s="1"/>
  <c r="AI25" i="4"/>
  <c r="BH25" i="4" s="1"/>
  <c r="BK25" i="4"/>
  <c r="M28" i="4"/>
  <c r="AY28" i="4" s="1"/>
  <c r="BK28" i="4"/>
  <c r="M31" i="4"/>
  <c r="AY31" i="4" s="1"/>
  <c r="BK36" i="4"/>
  <c r="N37" i="4"/>
  <c r="BK38" i="4"/>
  <c r="N44" i="4"/>
  <c r="AT44" i="4" s="1"/>
  <c r="AX9" i="4"/>
  <c r="N10" i="4"/>
  <c r="AX10" i="4"/>
  <c r="X10" i="4"/>
  <c r="BA10" i="4"/>
  <c r="X11" i="4"/>
  <c r="BA11" i="4"/>
  <c r="AX11" i="4"/>
  <c r="AI16" i="4"/>
  <c r="BH16" i="4" s="1"/>
  <c r="BD16" i="4"/>
  <c r="AX20" i="4"/>
  <c r="AI6" i="4"/>
  <c r="BH6" i="4" s="1"/>
  <c r="BD6" i="4"/>
  <c r="AX16" i="4"/>
  <c r="BA19" i="4"/>
  <c r="X19" i="4"/>
  <c r="AI4" i="4"/>
  <c r="BH4" i="4" s="1"/>
  <c r="BD4" i="4"/>
  <c r="BD8" i="4"/>
  <c r="AI8" i="4"/>
  <c r="BA15" i="4"/>
  <c r="X15" i="4"/>
  <c r="AI18" i="4"/>
  <c r="BH18" i="4" s="1"/>
  <c r="BD18" i="4"/>
  <c r="X4" i="4"/>
  <c r="BA5" i="4"/>
  <c r="X5" i="4"/>
  <c r="BC5" i="4" s="1"/>
  <c r="AX6" i="4"/>
  <c r="N6" i="4"/>
  <c r="BA7" i="4"/>
  <c r="X7" i="4"/>
  <c r="BC7" i="4" s="1"/>
  <c r="AX8" i="4"/>
  <c r="N8" i="4"/>
  <c r="BA9" i="4"/>
  <c r="X9" i="4"/>
  <c r="AI9" i="4"/>
  <c r="BH9" i="4" s="1"/>
  <c r="BD9" i="4"/>
  <c r="BD10" i="4"/>
  <c r="AI10" i="4"/>
  <c r="BH10" i="4" s="1"/>
  <c r="AI12" i="4"/>
  <c r="BH12" i="4" s="1"/>
  <c r="BD12" i="4"/>
  <c r="AI14" i="4"/>
  <c r="BH14" i="4" s="1"/>
  <c r="BD14" i="4"/>
  <c r="BD11" i="4"/>
  <c r="AI11" i="4"/>
  <c r="BH11" i="4" s="1"/>
  <c r="AX12" i="4"/>
  <c r="X18" i="4"/>
  <c r="BC18" i="4" s="1"/>
  <c r="AX21" i="4"/>
  <c r="AI21" i="4"/>
  <c r="BD21" i="4"/>
  <c r="BA22" i="4"/>
  <c r="M23" i="4"/>
  <c r="AY23" i="4" s="1"/>
  <c r="X24" i="4"/>
  <c r="BC24" i="4" s="1"/>
  <c r="BD24" i="4"/>
  <c r="AI24" i="4"/>
  <c r="BH24" i="4" s="1"/>
  <c r="N26" i="4"/>
  <c r="BA30" i="4"/>
  <c r="X30" i="4"/>
  <c r="BD31" i="4"/>
  <c r="AI31" i="4"/>
  <c r="BH31" i="4" s="1"/>
  <c r="BK31" i="4"/>
  <c r="BA36" i="4"/>
  <c r="X36" i="4"/>
  <c r="X39" i="4"/>
  <c r="BA39" i="4"/>
  <c r="BD39" i="4"/>
  <c r="AI39" i="4"/>
  <c r="BH39" i="4" s="1"/>
  <c r="X6" i="4"/>
  <c r="BC6" i="4" s="1"/>
  <c r="X13" i="4"/>
  <c r="BC13" i="4" s="1"/>
  <c r="BA17" i="4"/>
  <c r="BC17" i="4" s="1"/>
  <c r="AX23" i="4"/>
  <c r="AI23" i="4"/>
  <c r="BH23" i="4" s="1"/>
  <c r="BD23" i="4"/>
  <c r="BA26" i="4"/>
  <c r="X26" i="4"/>
  <c r="AI36" i="4"/>
  <c r="BH36" i="4" s="1"/>
  <c r="BD36" i="4"/>
  <c r="AZ37" i="4"/>
  <c r="BA8" i="4"/>
  <c r="BC8" i="4" s="1"/>
  <c r="BA4" i="4"/>
  <c r="AI19" i="4"/>
  <c r="BH19" i="4" s="1"/>
  <c r="BD22" i="4"/>
  <c r="AI22" i="4"/>
  <c r="BD25" i="4"/>
  <c r="AI26" i="4"/>
  <c r="BH26" i="4" s="1"/>
  <c r="AX27" i="4"/>
  <c r="BD27" i="4"/>
  <c r="AI28" i="4"/>
  <c r="BH28" i="4" s="1"/>
  <c r="BA34" i="4"/>
  <c r="X34" i="4"/>
  <c r="BD35" i="4"/>
  <c r="AI35" i="4"/>
  <c r="BB38" i="4"/>
  <c r="X38" i="4"/>
  <c r="AX39" i="4"/>
  <c r="N39" i="4"/>
  <c r="M17" i="4"/>
  <c r="N19" i="4"/>
  <c r="BA28" i="4"/>
  <c r="X28" i="4"/>
  <c r="N33" i="4"/>
  <c r="AX33" i="4"/>
  <c r="BD33" i="4"/>
  <c r="AI33" i="4"/>
  <c r="BH33" i="4" s="1"/>
  <c r="AI5" i="4"/>
  <c r="BH5" i="4" s="1"/>
  <c r="AI7" i="4"/>
  <c r="BH7" i="4" s="1"/>
  <c r="AI15" i="4"/>
  <c r="BH15" i="4" s="1"/>
  <c r="X12" i="4"/>
  <c r="BC12" i="4" s="1"/>
  <c r="AI13" i="4"/>
  <c r="BH13" i="4" s="1"/>
  <c r="X16" i="4"/>
  <c r="BC16" i="4" s="1"/>
  <c r="AI17" i="4"/>
  <c r="BH17" i="4" s="1"/>
  <c r="X20" i="4"/>
  <c r="BC20" i="4" s="1"/>
  <c r="BD20" i="4"/>
  <c r="AI20" i="4"/>
  <c r="BH20" i="4" s="1"/>
  <c r="BK22" i="4"/>
  <c r="X23" i="4"/>
  <c r="BC23" i="4" s="1"/>
  <c r="AX25" i="4"/>
  <c r="N25" i="4"/>
  <c r="X25" i="4"/>
  <c r="BC25" i="4" s="1"/>
  <c r="BK26" i="4"/>
  <c r="X27" i="4"/>
  <c r="BC27" i="4" s="1"/>
  <c r="AX29" i="4"/>
  <c r="BD29" i="4"/>
  <c r="N30" i="4"/>
  <c r="AY30" i="4"/>
  <c r="AI30" i="4"/>
  <c r="BH30" i="4" s="1"/>
  <c r="X32" i="4"/>
  <c r="BC32" i="4" s="1"/>
  <c r="X42" i="4"/>
  <c r="BC42" i="4" s="1"/>
  <c r="BA42" i="4"/>
  <c r="X31" i="4"/>
  <c r="BA31" i="4"/>
  <c r="AI32" i="4"/>
  <c r="BH32" i="4" s="1"/>
  <c r="X35" i="4"/>
  <c r="BA35" i="4"/>
  <c r="BD37" i="4"/>
  <c r="AI37" i="4"/>
  <c r="BH37" i="4" s="1"/>
  <c r="BK39" i="4"/>
  <c r="X40" i="4"/>
  <c r="BC40" i="4" s="1"/>
  <c r="BK33" i="4"/>
  <c r="AX34" i="4"/>
  <c r="AX40" i="4"/>
  <c r="AI40" i="4"/>
  <c r="BH40" i="4" s="1"/>
  <c r="BD40" i="4"/>
  <c r="BC41" i="4"/>
  <c r="BD42" i="4"/>
  <c r="AI42" i="4"/>
  <c r="BH42" i="4" s="1"/>
  <c r="BK42" i="4"/>
  <c r="X33" i="4"/>
  <c r="BA33" i="4"/>
  <c r="AI34" i="4"/>
  <c r="BH34" i="4" s="1"/>
  <c r="AX36" i="4"/>
  <c r="N36" i="4"/>
  <c r="AX38" i="4"/>
  <c r="N38" i="4"/>
  <c r="AI38" i="4"/>
  <c r="BH38" i="4" s="1"/>
  <c r="BD38" i="4"/>
  <c r="AZ41" i="4"/>
  <c r="BA44" i="4"/>
  <c r="BC44" i="4" s="1"/>
  <c r="AI41" i="4"/>
  <c r="BH41" i="4" s="1"/>
  <c r="AX44" i="4"/>
  <c r="N43" i="4"/>
  <c r="AI43" i="4"/>
  <c r="BH43" i="4" s="1"/>
  <c r="N22" i="4" l="1"/>
  <c r="N7" i="4"/>
  <c r="N40" i="4"/>
  <c r="N29" i="4"/>
  <c r="AT29" i="4" s="1"/>
  <c r="N13" i="4"/>
  <c r="N18" i="4"/>
  <c r="AT18" i="4" s="1"/>
  <c r="N28" i="4"/>
  <c r="N12" i="4"/>
  <c r="AZ12" i="4" s="1"/>
  <c r="N21" i="4"/>
  <c r="BC29" i="4"/>
  <c r="N34" i="4"/>
  <c r="AZ34" i="4" s="1"/>
  <c r="N27" i="4"/>
  <c r="N35" i="4"/>
  <c r="AT35" i="4" s="1"/>
  <c r="BC37" i="4"/>
  <c r="BC28" i="4"/>
  <c r="N14" i="4"/>
  <c r="BC39" i="4"/>
  <c r="N4" i="4"/>
  <c r="AT4" i="4" s="1"/>
  <c r="N9" i="4"/>
  <c r="AZ9" i="4" s="1"/>
  <c r="N32" i="4"/>
  <c r="AT32" i="4" s="1"/>
  <c r="AT24" i="4"/>
  <c r="AU24" i="4" s="1"/>
  <c r="N11" i="4"/>
  <c r="AZ11" i="4" s="1"/>
  <c r="BC10" i="4"/>
  <c r="AZ15" i="4"/>
  <c r="BC14" i="4"/>
  <c r="AT41" i="4"/>
  <c r="AU41" i="4" s="1"/>
  <c r="N5" i="4"/>
  <c r="AZ5" i="4" s="1"/>
  <c r="N31" i="4"/>
  <c r="AZ31" i="4" s="1"/>
  <c r="AZ44" i="4"/>
  <c r="N16" i="4"/>
  <c r="AT16" i="4" s="1"/>
  <c r="N20" i="4"/>
  <c r="AZ20" i="4" s="1"/>
  <c r="BC21" i="4"/>
  <c r="BC35" i="4"/>
  <c r="BC31" i="4"/>
  <c r="BH21" i="4"/>
  <c r="BC11" i="4"/>
  <c r="AZ7" i="4"/>
  <c r="AT7" i="4"/>
  <c r="AZ26" i="4"/>
  <c r="AT26" i="4"/>
  <c r="AT12" i="4"/>
  <c r="AZ8" i="4"/>
  <c r="AT8" i="4"/>
  <c r="AZ6" i="4"/>
  <c r="AT6" i="4"/>
  <c r="BC4" i="4"/>
  <c r="AZ43" i="4"/>
  <c r="AT43" i="4"/>
  <c r="AZ38" i="4"/>
  <c r="AT38" i="4"/>
  <c r="AZ40" i="4"/>
  <c r="AT40" i="4"/>
  <c r="AT34" i="4"/>
  <c r="AT25" i="4"/>
  <c r="AZ25" i="4"/>
  <c r="AZ39" i="4"/>
  <c r="AT39" i="4"/>
  <c r="BH35" i="4"/>
  <c r="AZ4" i="4"/>
  <c r="N23" i="4"/>
  <c r="AT15" i="4"/>
  <c r="BC30" i="4"/>
  <c r="AZ21" i="4"/>
  <c r="AT21" i="4"/>
  <c r="BC9" i="4"/>
  <c r="BH8" i="4"/>
  <c r="BC19" i="4"/>
  <c r="AZ30" i="4"/>
  <c r="AT30" i="4"/>
  <c r="AZ19" i="4"/>
  <c r="AT19" i="4"/>
  <c r="AT33" i="4"/>
  <c r="AZ33" i="4"/>
  <c r="AZ22" i="4"/>
  <c r="AT22" i="4"/>
  <c r="AT10" i="4"/>
  <c r="AZ10" i="4"/>
  <c r="AT42" i="4"/>
  <c r="AU42" i="4" s="1"/>
  <c r="AZ36" i="4"/>
  <c r="AT36" i="4"/>
  <c r="BC33" i="4"/>
  <c r="AY17" i="4"/>
  <c r="N17" i="4"/>
  <c r="BC38" i="4"/>
  <c r="BC34" i="4"/>
  <c r="AT27" i="4"/>
  <c r="AZ27" i="4"/>
  <c r="BH22" i="4"/>
  <c r="AZ13" i="4"/>
  <c r="AT13" i="4"/>
  <c r="AT37" i="4"/>
  <c r="BC26" i="4"/>
  <c r="AZ18" i="4"/>
  <c r="BC36" i="4"/>
  <c r="AZ28" i="4"/>
  <c r="AT28" i="4"/>
  <c r="BC15" i="4"/>
  <c r="AT14" i="4"/>
  <c r="AZ14" i="4"/>
  <c r="AZ29" i="4" l="1"/>
  <c r="AT31" i="4"/>
  <c r="AZ32" i="4"/>
  <c r="AZ16" i="4"/>
  <c r="AZ35" i="4"/>
  <c r="BO24" i="4"/>
  <c r="AT9" i="4"/>
  <c r="BO9" i="4" s="1"/>
  <c r="AT5" i="4"/>
  <c r="BO5" i="4" s="1"/>
  <c r="AT20" i="4"/>
  <c r="AT11" i="4"/>
  <c r="BO11" i="4" s="1"/>
  <c r="BO14" i="4"/>
  <c r="AU14" i="4"/>
  <c r="BO36" i="4"/>
  <c r="AU36" i="4"/>
  <c r="BO28" i="4"/>
  <c r="AU28" i="4"/>
  <c r="BO31" i="4"/>
  <c r="AU31" i="4"/>
  <c r="AU33" i="4"/>
  <c r="BO33" i="4"/>
  <c r="BO30" i="4"/>
  <c r="AU30" i="4"/>
  <c r="BO25" i="4"/>
  <c r="AU25" i="4"/>
  <c r="BO8" i="4"/>
  <c r="AU8" i="4"/>
  <c r="BO26" i="4"/>
  <c r="AU26" i="4"/>
  <c r="BO16" i="4"/>
  <c r="AU16" i="4"/>
  <c r="AZ17" i="4"/>
  <c r="AT17" i="4"/>
  <c r="BO19" i="4"/>
  <c r="AU19" i="4"/>
  <c r="BO21" i="4"/>
  <c r="AU21" i="4"/>
  <c r="BO35" i="4"/>
  <c r="AU35" i="4"/>
  <c r="AU39" i="4"/>
  <c r="BO39" i="4"/>
  <c r="BO38" i="4"/>
  <c r="AU38" i="4"/>
  <c r="BO29" i="4"/>
  <c r="AU29" i="4"/>
  <c r="AU37" i="4"/>
  <c r="BO37" i="4"/>
  <c r="BO10" i="4"/>
  <c r="AU10" i="4"/>
  <c r="AU15" i="4"/>
  <c r="BO15" i="4"/>
  <c r="BO34" i="4"/>
  <c r="AU34" i="4"/>
  <c r="BO6" i="4"/>
  <c r="AU6" i="4"/>
  <c r="BO7" i="4"/>
  <c r="AU7" i="4"/>
  <c r="BO20" i="4"/>
  <c r="AU20" i="4"/>
  <c r="BO18" i="4"/>
  <c r="AU18" i="4"/>
  <c r="AU13" i="4"/>
  <c r="BO13" i="4"/>
  <c r="BO27" i="4"/>
  <c r="AU27" i="4"/>
  <c r="BO22" i="4"/>
  <c r="AU22" i="4"/>
  <c r="AZ23" i="4"/>
  <c r="AT23" i="4"/>
  <c r="BO4" i="4"/>
  <c r="AU4" i="4"/>
  <c r="BO40" i="4"/>
  <c r="AU40" i="4"/>
  <c r="AU43" i="4"/>
  <c r="AU11" i="4"/>
  <c r="AU12" i="4"/>
  <c r="BO12" i="4"/>
  <c r="BO32" i="4"/>
  <c r="AU32" i="4"/>
  <c r="AU5" i="4" l="1"/>
  <c r="AU9" i="4"/>
  <c r="BO17" i="4"/>
  <c r="AU17" i="4"/>
  <c r="BO23" i="4"/>
  <c r="AU23" i="4"/>
  <c r="L23" i="2" l="1"/>
  <c r="K24" i="2"/>
  <c r="K23" i="2"/>
  <c r="D24" i="2"/>
  <c r="E21" i="2"/>
  <c r="D22" i="2"/>
  <c r="D21" i="2"/>
  <c r="G15" i="2"/>
  <c r="G12" i="2"/>
  <c r="G11" i="2"/>
  <c r="G8" i="2"/>
  <c r="G7" i="2"/>
  <c r="G4" i="2"/>
  <c r="C5" i="2"/>
  <c r="C4" i="2"/>
  <c r="G16" i="2"/>
  <c r="D12" i="2"/>
  <c r="I11" i="2"/>
  <c r="I7" i="2"/>
  <c r="D16" i="2" l="1"/>
  <c r="I8" i="2"/>
  <c r="D15" i="2"/>
  <c r="D17" i="2"/>
  <c r="D8" i="2"/>
  <c r="D11" i="2"/>
  <c r="D18" i="2"/>
  <c r="D7" i="2"/>
  <c r="J7" i="2"/>
  <c r="I12" i="2" l="1"/>
  <c r="J11" i="2"/>
  <c r="H15" i="2"/>
</calcChain>
</file>

<file path=xl/sharedStrings.xml><?xml version="1.0" encoding="utf-8"?>
<sst xmlns="http://schemas.openxmlformats.org/spreadsheetml/2006/main" count="416" uniqueCount="197">
  <si>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</si>
  <si>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</si>
  <si>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</si>
  <si>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</si>
  <si>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</si>
  <si>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</si>
  <si>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</si>
  <si>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</si>
  <si>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</si>
  <si>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</si>
  <si>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PHYS4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</si>
  <si>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</si>
  <si>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</si>
  <si>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</si>
  <si>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</si>
  <si>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</si>
  <si>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</si>
  <si>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</si>
  <si>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</si>
  <si>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RATT</t>
  </si>
  <si>
    <t>TP PHY 3</t>
  </si>
  <si>
    <t>ANGLAIS</t>
  </si>
  <si>
    <t>SOFIANE</t>
  </si>
  <si>
    <t>AYOUB</t>
  </si>
  <si>
    <t>DIB</t>
  </si>
  <si>
    <t>HADIL</t>
  </si>
  <si>
    <t>SEIF EDDINE</t>
  </si>
  <si>
    <t>OUSSAMA</t>
  </si>
  <si>
    <t>RABIA</t>
  </si>
  <si>
    <t>AZIZI</t>
  </si>
  <si>
    <t>AYMEN</t>
  </si>
  <si>
    <t>HAITHEM</t>
  </si>
  <si>
    <t>ISHAK</t>
  </si>
  <si>
    <t xml:space="preserve">NOM </t>
  </si>
  <si>
    <t>TD MATHS 3</t>
  </si>
  <si>
    <t>EXAMEN MATHS 3</t>
  </si>
  <si>
    <t>EXAMEN VIBRATION ET ONDES</t>
  </si>
  <si>
    <t>EXAMEN PROBABILITE ET STAT.</t>
  </si>
  <si>
    <t>TP INFORMATIQUE</t>
  </si>
  <si>
    <t>TP VIBRATION ET ONDES</t>
  </si>
  <si>
    <t>EXNAMEN ANGLAIS</t>
  </si>
  <si>
    <t>EXAMEN MECANIQUE RATIONNELLE</t>
  </si>
  <si>
    <t>MGS3</t>
  </si>
  <si>
    <t>CDT S3</t>
  </si>
  <si>
    <t>TD VIBRATION ET ONDES (PHYS 3)</t>
  </si>
  <si>
    <t>TD MECANIQUE RATIONNELLE (PHYS 4)</t>
  </si>
  <si>
    <t>ABDELHAMID</t>
  </si>
  <si>
    <t>KHEIREDDINE</t>
  </si>
  <si>
    <t>GROUPE</t>
  </si>
  <si>
    <t xml:space="preserve">MATHS 3  </t>
  </si>
  <si>
    <t>MATHS 4</t>
  </si>
  <si>
    <t>EXAM</t>
  </si>
  <si>
    <t>AOUACHRIA</t>
  </si>
  <si>
    <t>AOULMI</t>
  </si>
  <si>
    <t>OMAR</t>
  </si>
  <si>
    <t>RAYANE</t>
  </si>
  <si>
    <t>KHALED</t>
  </si>
  <si>
    <t>ABDELKARIM</t>
  </si>
  <si>
    <t>AKRAM</t>
  </si>
  <si>
    <t>MANEL</t>
  </si>
  <si>
    <t>17/36059650</t>
  </si>
  <si>
    <t>DJIHAD</t>
  </si>
  <si>
    <t>INFOR</t>
  </si>
  <si>
    <t>IMANE</t>
  </si>
  <si>
    <t>ZIADI</t>
  </si>
  <si>
    <t>HAROUN</t>
  </si>
  <si>
    <t>ABDERRAHMANE</t>
  </si>
  <si>
    <t>TD CHIMIE MINERALE</t>
  </si>
  <si>
    <t>EXAMEN CHIMIE MINERALE</t>
  </si>
  <si>
    <t>CHIMIE MINER</t>
  </si>
  <si>
    <t xml:space="preserve">PHYSIQUE 3  </t>
  </si>
  <si>
    <t>PHYSIQUE 4</t>
  </si>
  <si>
    <t>CHIMIE MINERALE</t>
  </si>
  <si>
    <t>MINERAUX</t>
  </si>
  <si>
    <t>MINEROL</t>
  </si>
  <si>
    <t>17/34055378</t>
  </si>
  <si>
    <t>ALKAMA</t>
  </si>
  <si>
    <t>INES SAOUSSEN</t>
  </si>
  <si>
    <t>METAL 1</t>
  </si>
  <si>
    <t>18/33049984</t>
  </si>
  <si>
    <t>ATAMNA</t>
  </si>
  <si>
    <t>MOHAMED KAMER EDDINE</t>
  </si>
  <si>
    <t>18/33036101</t>
  </si>
  <si>
    <t>MOHAMMED ALAA EDDINE</t>
  </si>
  <si>
    <t>17/36019351</t>
  </si>
  <si>
    <t>AZRI</t>
  </si>
  <si>
    <t xml:space="preserve"> IMAD</t>
  </si>
  <si>
    <t>16/36032979</t>
  </si>
  <si>
    <t xml:space="preserve">BAHI </t>
  </si>
  <si>
    <t>18/39006888</t>
  </si>
  <si>
    <t>BEN FERHAT</t>
  </si>
  <si>
    <t>WIAM NOUR ELHOUDA</t>
  </si>
  <si>
    <t>18/37064442</t>
  </si>
  <si>
    <t xml:space="preserve">BEN OMAR </t>
  </si>
  <si>
    <t>17/36027503</t>
  </si>
  <si>
    <t>BERRAIS</t>
  </si>
  <si>
    <t>18/33035936</t>
  </si>
  <si>
    <t>BOUDOUR</t>
  </si>
  <si>
    <t>18/33041214</t>
  </si>
  <si>
    <t>BOULTIF</t>
  </si>
  <si>
    <t>MOHAMMED TAHAR</t>
  </si>
  <si>
    <t>18/35027579</t>
  </si>
  <si>
    <t>BOUNOUARA</t>
  </si>
  <si>
    <t>17/34075009</t>
  </si>
  <si>
    <t>BRABRA</t>
  </si>
  <si>
    <t>18/35012270</t>
  </si>
  <si>
    <t>HAFIED</t>
  </si>
  <si>
    <t>LAROUCI</t>
  </si>
  <si>
    <t>18/33047356</t>
  </si>
  <si>
    <t>MIHOUBI</t>
  </si>
  <si>
    <t>16/36070122</t>
  </si>
  <si>
    <t>RAGHIS</t>
  </si>
  <si>
    <t>18/34016569</t>
  </si>
  <si>
    <t>RECHACH</t>
  </si>
  <si>
    <t>18/36052519</t>
  </si>
  <si>
    <t>SPIGA</t>
  </si>
  <si>
    <t>MAHMOUD OUALID</t>
  </si>
  <si>
    <t>18/33049108</t>
  </si>
  <si>
    <t>ZAREZI</t>
  </si>
  <si>
    <t>RIDHA</t>
  </si>
  <si>
    <t>18/36026806</t>
  </si>
  <si>
    <t>IKRAM EL  ZAHRA</t>
  </si>
  <si>
    <t>METAL 2</t>
  </si>
  <si>
    <t>18/34022405</t>
  </si>
  <si>
    <t>LOUISA</t>
  </si>
  <si>
    <t>ATMANI</t>
  </si>
  <si>
    <t>18/34019749</t>
  </si>
  <si>
    <t>BENNADJI</t>
  </si>
  <si>
    <t>17/36051066</t>
  </si>
  <si>
    <t>BENSEBTI</t>
  </si>
  <si>
    <t>18/33041133</t>
  </si>
  <si>
    <t>BOUKAOUD</t>
  </si>
  <si>
    <t>AZZDINE</t>
  </si>
  <si>
    <t>17/36019279</t>
  </si>
  <si>
    <t>CHEKIIL</t>
  </si>
  <si>
    <t>16/36065149</t>
  </si>
  <si>
    <t xml:space="preserve">GHODBANE </t>
  </si>
  <si>
    <t>18/35003146</t>
  </si>
  <si>
    <t xml:space="preserve">GOUACEM </t>
  </si>
  <si>
    <t>18/33039393</t>
  </si>
  <si>
    <t>GUENOUNE</t>
  </si>
  <si>
    <t>NASSIM</t>
  </si>
  <si>
    <t>18/35058915</t>
  </si>
  <si>
    <t>HERRATHE</t>
  </si>
  <si>
    <t>18/35001611</t>
  </si>
  <si>
    <t xml:space="preserve">MARREF </t>
  </si>
  <si>
    <t xml:space="preserve">ASSIL </t>
  </si>
  <si>
    <t>15/36066896</t>
  </si>
  <si>
    <t xml:space="preserve">MENASRIA </t>
  </si>
  <si>
    <t>18/33036005</t>
  </si>
  <si>
    <t>MEZENNER</t>
  </si>
  <si>
    <t>17/36043413</t>
  </si>
  <si>
    <t>OULBANI</t>
  </si>
  <si>
    <t>17/36044028</t>
  </si>
  <si>
    <t>SAFSAF</t>
  </si>
  <si>
    <t>18/34019679</t>
  </si>
  <si>
    <t>SELLAT</t>
  </si>
  <si>
    <t>DHIYA EDDINE</t>
  </si>
  <si>
    <t>18/35003462</t>
  </si>
  <si>
    <t>CREDITS</t>
  </si>
  <si>
    <t>15/34097117</t>
  </si>
  <si>
    <t>BOUKHECHE</t>
  </si>
  <si>
    <t>16/36042589</t>
  </si>
  <si>
    <t>MAATLIA</t>
  </si>
  <si>
    <t>MED WAZIR ISLEM</t>
  </si>
  <si>
    <t>crédit metal</t>
  </si>
  <si>
    <t>DESSIN TECHNIQUE</t>
  </si>
  <si>
    <t>MINERAUX NATURELS ET MATERIAUX</t>
  </si>
  <si>
    <t>MINERROLOGIE ET CRISTALOGRAPHIE</t>
  </si>
  <si>
    <t>TD PROBABILITE ET SAT. (MATHS 4)</t>
  </si>
  <si>
    <t>PROBABILITE ET STAT.</t>
  </si>
  <si>
    <t>UNITE</t>
  </si>
  <si>
    <t>MOYENNE S3</t>
  </si>
  <si>
    <t>RACHAT à 10.00 ET 30 CREDITS SI MOYENNE S3&gt;= 09</t>
  </si>
  <si>
    <t>CREDITS S3</t>
  </si>
  <si>
    <t>coef: 01/crédits 02</t>
  </si>
  <si>
    <t>DESSIN</t>
  </si>
  <si>
    <t>ASSIDUITE</t>
  </si>
  <si>
    <t>TP</t>
  </si>
  <si>
    <t>17/39071168</t>
  </si>
  <si>
    <t>17/36065483</t>
  </si>
  <si>
    <t>MOHAMMED AFIF</t>
  </si>
  <si>
    <t>MOSTAPHA CHAINE</t>
  </si>
  <si>
    <t>15/36030053</t>
  </si>
  <si>
    <t>GOUASMIA</t>
  </si>
  <si>
    <t>Mohamed Amine</t>
  </si>
  <si>
    <t>RACHETE</t>
  </si>
  <si>
    <t>MATHS 3</t>
  </si>
  <si>
    <t>PHYS 3</t>
  </si>
  <si>
    <t>PHYS 4</t>
  </si>
  <si>
    <t>CHIMIE</t>
  </si>
  <si>
    <t>RACHETE A 10</t>
  </si>
  <si>
    <t>30 CREDITS</t>
  </si>
  <si>
    <t>RATTRAPAGE</t>
  </si>
  <si>
    <t>-</t>
  </si>
  <si>
    <t>NORMALE</t>
  </si>
  <si>
    <t>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</si>
</sst>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54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1" fillId="2" borderId="0" applyBorder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9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>
      <alignment vertical="center"/>
    </xf>
    <xf numFmtId="0" fontId="14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/>
    <xf numFmtId="0" fontId="2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6" xfId="0" applyFont="1" applyBorder="1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/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/>
    <xf numFmtId="2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0" xfId="32545" applyFont="1" applyBorder="1" applyAlignment="1">
      <alignment horizontal="center"/>
    </xf>
    <xf numFmtId="44" fontId="0" fillId="0" borderId="10" xfId="32545" applyFont="1" applyBorder="1" applyAlignment="1"/>
    <xf numFmtId="44" fontId="0" fillId="0" borderId="0" xfId="32545" applyFont="1" applyBorder="1" applyAlignment="1"/>
    <xf numFmtId="44" fontId="0" fillId="0" borderId="11" xfId="32545" applyFont="1" applyBorder="1" applyAlignment="1"/>
    <xf numFmtId="44" fontId="0" fillId="0" borderId="12" xfId="32545" applyFont="1" applyBorder="1" applyAlignment="1"/>
    <xf numFmtId="44" fontId="0" fillId="0" borderId="13" xfId="32545" applyFont="1" applyBorder="1" applyAlignment="1"/>
    <xf numFmtId="44" fontId="0" fillId="0" borderId="14" xfId="32545" applyFont="1" applyBorder="1" applyAlignment="1"/>
    <xf numFmtId="2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2" fontId="17" fillId="3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2" fontId="0" fillId="0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6" xfId="32545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4" fontId="3" fillId="0" borderId="7" xfId="32545" applyFont="1" applyBorder="1" applyAlignment="1">
      <alignment horizontal="left"/>
    </xf>
    <xf numFmtId="44" fontId="3" fillId="0" borderId="9" xfId="32545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</cellXfs>
  <cellStyles count="32546">
    <cellStyle name="Milliers 2" xfId="15719"/>
    <cellStyle name="Milliers 2 2" xfId="31300"/>
    <cellStyle name="Milliers 2 2 2" xfId="31617"/>
    <cellStyle name="Milliers 2 3" xfId="31589"/>
    <cellStyle name="Monétaire" xfId="32545" builtinId="4"/>
    <cellStyle name="Normal" xfId="0" builtinId="0"/>
    <cellStyle name="Normal 10" xfId="23"/>
    <cellStyle name="Normal 10 2" xfId="250"/>
    <cellStyle name="Normal 10 2 2" xfId="8965"/>
    <cellStyle name="Normal 10 2 2 2" xfId="31839"/>
    <cellStyle name="Normal 10 2 3" xfId="31345"/>
    <cellStyle name="Normal 10 2 3 2" xfId="31438"/>
    <cellStyle name="Normal 10 2 3 2 2" xfId="31918"/>
    <cellStyle name="Normal 10 2 3 3" xfId="31508"/>
    <cellStyle name="Normal 10 2 3 3 2" xfId="31616"/>
    <cellStyle name="Normal 10 2 3 3 2 2" xfId="32012"/>
    <cellStyle name="Normal 10 2 3 3 3" xfId="31752"/>
    <cellStyle name="Normal 10 2 3 3 3 2" xfId="32147"/>
    <cellStyle name="Normal 10 2 3 3 3 3" xfId="32311"/>
    <cellStyle name="Normal 10 2 3 3 3 3 2" xfId="32466"/>
    <cellStyle name="Normal 10 2 3 4" xfId="31677"/>
    <cellStyle name="Normal 10 2 3 4 2" xfId="32072"/>
    <cellStyle name="Normal 10 2 3 4 3" xfId="32236"/>
    <cellStyle name="Normal 10 2 3 4 3 2" xfId="32391"/>
    <cellStyle name="Normal 10 3" xfId="159"/>
    <cellStyle name="Normal 10 3 2" xfId="31810"/>
    <cellStyle name="Normal 10 4" xfId="31323"/>
    <cellStyle name="Normal 10 4 2" xfId="31464"/>
    <cellStyle name="Normal 10 4 2 2" xfId="31944"/>
    <cellStyle name="Normal 10 4 3" xfId="31486"/>
    <cellStyle name="Normal 10 4 3 2" xfId="31561"/>
    <cellStyle name="Normal 10 4 3 2 2" xfId="31960"/>
    <cellStyle name="Normal 10 4 3 3" xfId="31730"/>
    <cellStyle name="Normal 10 4 3 3 2" xfId="32125"/>
    <cellStyle name="Normal 10 4 3 3 3" xfId="32289"/>
    <cellStyle name="Normal 10 4 3 3 3 2" xfId="32444"/>
    <cellStyle name="Normal 10 4 4" xfId="31655"/>
    <cellStyle name="Normal 10 4 4 2" xfId="32050"/>
    <cellStyle name="Normal 10 4 4 3" xfId="32214"/>
    <cellStyle name="Normal 10 4 4 3 2" xfId="32369"/>
    <cellStyle name="Normal 11" xfId="24"/>
    <cellStyle name="Normal 11 2" xfId="261"/>
    <cellStyle name="Normal 11 2 2" xfId="8972"/>
    <cellStyle name="Normal 11 2 2 2" xfId="31846"/>
    <cellStyle name="Normal 11 2 3" xfId="31352"/>
    <cellStyle name="Normal 11 2 3 2" xfId="31416"/>
    <cellStyle name="Normal 11 2 3 2 2" xfId="31896"/>
    <cellStyle name="Normal 11 2 3 3" xfId="31515"/>
    <cellStyle name="Normal 11 2 3 3 2" xfId="31585"/>
    <cellStyle name="Normal 11 2 3 3 2 2" xfId="31983"/>
    <cellStyle name="Normal 11 2 3 3 3" xfId="31759"/>
    <cellStyle name="Normal 11 2 3 3 3 2" xfId="32154"/>
    <cellStyle name="Normal 11 2 3 3 3 3" xfId="32318"/>
    <cellStyle name="Normal 11 2 3 3 3 3 2" xfId="32473"/>
    <cellStyle name="Normal 11 2 3 4" xfId="31684"/>
    <cellStyle name="Normal 11 2 3 4 2" xfId="32079"/>
    <cellStyle name="Normal 11 2 3 4 3" xfId="32243"/>
    <cellStyle name="Normal 11 2 3 4 3 2" xfId="32398"/>
    <cellStyle name="Normal 11 3" xfId="264"/>
    <cellStyle name="Normal 11 3 2" xfId="31820"/>
    <cellStyle name="Normal 11 4" xfId="31324"/>
    <cellStyle name="Normal 11 4 2" xfId="31428"/>
    <cellStyle name="Normal 11 4 2 2" xfId="31908"/>
    <cellStyle name="Normal 11 4 3" xfId="31487"/>
    <cellStyle name="Normal 11 4 3 2" xfId="31636"/>
    <cellStyle name="Normal 11 4 3 2 2" xfId="32031"/>
    <cellStyle name="Normal 11 4 3 3" xfId="31731"/>
    <cellStyle name="Normal 11 4 3 3 2" xfId="32126"/>
    <cellStyle name="Normal 11 4 3 3 3" xfId="32290"/>
    <cellStyle name="Normal 11 4 3 3 3 2" xfId="32445"/>
    <cellStyle name="Normal 11 4 4" xfId="31656"/>
    <cellStyle name="Normal 11 4 4 2" xfId="32051"/>
    <cellStyle name="Normal 11 4 4 3" xfId="32215"/>
    <cellStyle name="Normal 11 4 4 3 2" xfId="32370"/>
    <cellStyle name="Normal 12" xfId="25"/>
    <cellStyle name="Normal 12 2" xfId="31808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1845"/>
    <cellStyle name="Normal 14 2 3" xfId="31351"/>
    <cellStyle name="Normal 14 2 3 2" xfId="31454"/>
    <cellStyle name="Normal 14 2 3 2 2" xfId="31934"/>
    <cellStyle name="Normal 14 2 3 3" xfId="31514"/>
    <cellStyle name="Normal 14 2 3 3 2" xfId="31569"/>
    <cellStyle name="Normal 14 2 3 3 2 2" xfId="31967"/>
    <cellStyle name="Normal 14 2 3 3 3" xfId="31758"/>
    <cellStyle name="Normal 14 2 3 3 3 2" xfId="32153"/>
    <cellStyle name="Normal 14 2 3 3 3 3" xfId="32317"/>
    <cellStyle name="Normal 14 2 3 3 3 3 2" xfId="32472"/>
    <cellStyle name="Normal 14 2 3 4" xfId="31683"/>
    <cellStyle name="Normal 14 2 3 4 2" xfId="32078"/>
    <cellStyle name="Normal 14 2 3 4 3" xfId="32242"/>
    <cellStyle name="Normal 14 2 3 4 3 2" xfId="32397"/>
    <cellStyle name="Normal 14 3" xfId="251"/>
    <cellStyle name="Normal 14 3 2" xfId="31814"/>
    <cellStyle name="Normal 14 4" xfId="31325"/>
    <cellStyle name="Normal 14 4 2" xfId="31433"/>
    <cellStyle name="Normal 14 4 2 2" xfId="31913"/>
    <cellStyle name="Normal 14 4 3" xfId="31488"/>
    <cellStyle name="Normal 14 4 3 2" xfId="31564"/>
    <cellStyle name="Normal 14 4 3 2 2" xfId="31963"/>
    <cellStyle name="Normal 14 4 3 3" xfId="31732"/>
    <cellStyle name="Normal 14 4 3 3 2" xfId="32127"/>
    <cellStyle name="Normal 14 4 3 3 3" xfId="32291"/>
    <cellStyle name="Normal 14 4 3 3 3 2" xfId="32446"/>
    <cellStyle name="Normal 14 4 4" xfId="31657"/>
    <cellStyle name="Normal 14 4 4 2" xfId="32052"/>
    <cellStyle name="Normal 14 4 4 3" xfId="32216"/>
    <cellStyle name="Normal 14 4 4 3 2" xfId="32371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1842"/>
    <cellStyle name="Normal 16 2 3" xfId="31348"/>
    <cellStyle name="Normal 16 2 3 2" xfId="31431"/>
    <cellStyle name="Normal 16 2 3 2 2" xfId="31911"/>
    <cellStyle name="Normal 16 2 3 3" xfId="31511"/>
    <cellStyle name="Normal 16 2 3 3 2" xfId="31566"/>
    <cellStyle name="Normal 16 2 3 3 2 2" xfId="31965"/>
    <cellStyle name="Normal 16 2 3 3 3" xfId="31755"/>
    <cellStyle name="Normal 16 2 3 3 3 2" xfId="32150"/>
    <cellStyle name="Normal 16 2 3 3 3 3" xfId="32314"/>
    <cellStyle name="Normal 16 2 3 3 3 3 2" xfId="32469"/>
    <cellStyle name="Normal 16 2 3 4" xfId="31680"/>
    <cellStyle name="Normal 16 2 3 4 2" xfId="32075"/>
    <cellStyle name="Normal 16 2 3 4 3" xfId="32239"/>
    <cellStyle name="Normal 16 2 3 4 3 2" xfId="32394"/>
    <cellStyle name="Normal 16 3" xfId="256"/>
    <cellStyle name="Normal 16 3 2" xfId="31816"/>
    <cellStyle name="Normal 16 4" xfId="31326"/>
    <cellStyle name="Normal 16 4 2" xfId="31444"/>
    <cellStyle name="Normal 16 4 2 2" xfId="31924"/>
    <cellStyle name="Normal 16 4 3" xfId="31489"/>
    <cellStyle name="Normal 16 4 3 2" xfId="31575"/>
    <cellStyle name="Normal 16 4 3 2 2" xfId="31973"/>
    <cellStyle name="Normal 16 4 3 3" xfId="31733"/>
    <cellStyle name="Normal 16 4 3 3 2" xfId="32128"/>
    <cellStyle name="Normal 16 4 3 3 3" xfId="32292"/>
    <cellStyle name="Normal 16 4 3 3 3 2" xfId="32447"/>
    <cellStyle name="Normal 16 4 4" xfId="31658"/>
    <cellStyle name="Normal 16 4 4 2" xfId="32053"/>
    <cellStyle name="Normal 16 4 4 3" xfId="32217"/>
    <cellStyle name="Normal 16 4 4 3 2" xfId="32372"/>
    <cellStyle name="Normal 17" xfId="41"/>
    <cellStyle name="Normal 17 2" xfId="249"/>
    <cellStyle name="Normal 17 2 2" xfId="8964"/>
    <cellStyle name="Normal 17 2 2 2" xfId="31838"/>
    <cellStyle name="Normal 17 2 3" xfId="31344"/>
    <cellStyle name="Normal 17 2 3 2" xfId="31409"/>
    <cellStyle name="Normal 17 2 3 2 2" xfId="31889"/>
    <cellStyle name="Normal 17 2 3 3" xfId="31507"/>
    <cellStyle name="Normal 17 2 3 3 2" xfId="31627"/>
    <cellStyle name="Normal 17 2 3 3 2 2" xfId="32022"/>
    <cellStyle name="Normal 17 2 3 3 3" xfId="31751"/>
    <cellStyle name="Normal 17 2 3 3 3 2" xfId="32146"/>
    <cellStyle name="Normal 17 2 3 3 3 3" xfId="32310"/>
    <cellStyle name="Normal 17 2 3 3 3 3 2" xfId="32465"/>
    <cellStyle name="Normal 17 2 3 4" xfId="31676"/>
    <cellStyle name="Normal 17 2 3 4 2" xfId="32071"/>
    <cellStyle name="Normal 17 2 3 4 3" xfId="32235"/>
    <cellStyle name="Normal 17 2 3 4 3 2" xfId="32390"/>
    <cellStyle name="Normal 17 3" xfId="244"/>
    <cellStyle name="Normal 17 3 2" xfId="31813"/>
    <cellStyle name="Normal 17 4" xfId="31328"/>
    <cellStyle name="Normal 17 4 2" xfId="31430"/>
    <cellStyle name="Normal 17 4 2 2" xfId="31910"/>
    <cellStyle name="Normal 17 4 3" xfId="31491"/>
    <cellStyle name="Normal 17 4 3 2" xfId="31602"/>
    <cellStyle name="Normal 17 4 3 2 2" xfId="31998"/>
    <cellStyle name="Normal 17 4 3 3" xfId="31735"/>
    <cellStyle name="Normal 17 4 3 3 2" xfId="32130"/>
    <cellStyle name="Normal 17 4 3 3 3" xfId="32294"/>
    <cellStyle name="Normal 17 4 3 3 3 2" xfId="32449"/>
    <cellStyle name="Normal 17 4 4" xfId="31660"/>
    <cellStyle name="Normal 17 4 4 2" xfId="32055"/>
    <cellStyle name="Normal 17 4 4 3" xfId="32219"/>
    <cellStyle name="Normal 17 4 4 3 2" xfId="32374"/>
    <cellStyle name="Normal 18" xfId="42"/>
    <cellStyle name="Normal 18 2" xfId="247"/>
    <cellStyle name="Normal 18 2 2" xfId="8962"/>
    <cellStyle name="Normal 18 2 2 2" xfId="31836"/>
    <cellStyle name="Normal 18 2 3" xfId="31342"/>
    <cellStyle name="Normal 18 2 3 2" xfId="31460"/>
    <cellStyle name="Normal 18 2 3 2 2" xfId="31940"/>
    <cellStyle name="Normal 18 2 3 3" xfId="31505"/>
    <cellStyle name="Normal 18 2 3 3 2" xfId="31597"/>
    <cellStyle name="Normal 18 2 3 3 2 2" xfId="31993"/>
    <cellStyle name="Normal 18 2 3 3 3" xfId="31749"/>
    <cellStyle name="Normal 18 2 3 3 3 2" xfId="32144"/>
    <cellStyle name="Normal 18 2 3 3 3 3" xfId="32308"/>
    <cellStyle name="Normal 18 2 3 3 3 3 2" xfId="32463"/>
    <cellStyle name="Normal 18 2 3 4" xfId="31674"/>
    <cellStyle name="Normal 18 2 3 4 2" xfId="32069"/>
    <cellStyle name="Normal 18 2 3 4 3" xfId="32233"/>
    <cellStyle name="Normal 18 2 3 4 3 2" xfId="32388"/>
    <cellStyle name="Normal 18 3" xfId="257"/>
    <cellStyle name="Normal 18 3 2" xfId="31817"/>
    <cellStyle name="Normal 18 4" xfId="31329"/>
    <cellStyle name="Normal 18 4 2" xfId="31411"/>
    <cellStyle name="Normal 18 4 2 2" xfId="31891"/>
    <cellStyle name="Normal 18 4 3" xfId="31492"/>
    <cellStyle name="Normal 18 4 3 2" xfId="31582"/>
    <cellStyle name="Normal 18 4 3 2 2" xfId="31980"/>
    <cellStyle name="Normal 18 4 3 3" xfId="31736"/>
    <cellStyle name="Normal 18 4 3 3 2" xfId="32131"/>
    <cellStyle name="Normal 18 4 3 3 3" xfId="32295"/>
    <cellStyle name="Normal 18 4 3 3 3 2" xfId="32450"/>
    <cellStyle name="Normal 18 4 4" xfId="31661"/>
    <cellStyle name="Normal 18 4 4 2" xfId="32056"/>
    <cellStyle name="Normal 18 4 4 3" xfId="32220"/>
    <cellStyle name="Normal 18 4 4 3 2" xfId="32375"/>
    <cellStyle name="Normal 19" xfId="40"/>
    <cellStyle name="Normal 19 2" xfId="252"/>
    <cellStyle name="Normal 19 2 2" xfId="8966"/>
    <cellStyle name="Normal 19 2 2 2" xfId="31840"/>
    <cellStyle name="Normal 19 2 3" xfId="31346"/>
    <cellStyle name="Normal 19 2 3 2" xfId="31424"/>
    <cellStyle name="Normal 19 2 3 2 2" xfId="31904"/>
    <cellStyle name="Normal 19 2 3 3" xfId="31509"/>
    <cellStyle name="Normal 19 2 3 3 2" xfId="31615"/>
    <cellStyle name="Normal 19 2 3 3 2 2" xfId="32011"/>
    <cellStyle name="Normal 19 2 3 3 3" xfId="31753"/>
    <cellStyle name="Normal 19 2 3 3 3 2" xfId="32148"/>
    <cellStyle name="Normal 19 2 3 3 3 3" xfId="32312"/>
    <cellStyle name="Normal 19 2 3 3 3 3 2" xfId="32467"/>
    <cellStyle name="Normal 19 2 3 4" xfId="31678"/>
    <cellStyle name="Normal 19 2 3 4 2" xfId="32073"/>
    <cellStyle name="Normal 19 2 3 4 3" xfId="32237"/>
    <cellStyle name="Normal 19 2 3 4 3 2" xfId="32392"/>
    <cellStyle name="Normal 19 3" xfId="268"/>
    <cellStyle name="Normal 19 3 2" xfId="31823"/>
    <cellStyle name="Normal 19 4" xfId="31327"/>
    <cellStyle name="Normal 19 4 2" xfId="31467"/>
    <cellStyle name="Normal 19 4 2 2" xfId="31947"/>
    <cellStyle name="Normal 19 4 3" xfId="31490"/>
    <cellStyle name="Normal 19 4 3 2" xfId="31565"/>
    <cellStyle name="Normal 19 4 3 2 2" xfId="31964"/>
    <cellStyle name="Normal 19 4 3 3" xfId="31734"/>
    <cellStyle name="Normal 19 4 3 3 2" xfId="32129"/>
    <cellStyle name="Normal 19 4 3 3 3" xfId="32293"/>
    <cellStyle name="Normal 19 4 3 3 3 2" xfId="32448"/>
    <cellStyle name="Normal 19 4 4" xfId="31659"/>
    <cellStyle name="Normal 19 4 4 2" xfId="32054"/>
    <cellStyle name="Normal 19 4 4 3" xfId="32218"/>
    <cellStyle name="Normal 19 4 4 3 2" xfId="32373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1883"/>
    <cellStyle name="Normal 2 17 2 3" xfId="31552"/>
    <cellStyle name="Normal 2 17 2 3 2" xfId="31587"/>
    <cellStyle name="Normal 2 17 2 3 2 2" xfId="31984"/>
    <cellStyle name="Normal 2 17 2 3 3" xfId="31796"/>
    <cellStyle name="Normal 2 17 2 3 3 2" xfId="32191"/>
    <cellStyle name="Normal 2 17 2 3 3 3" xfId="32355"/>
    <cellStyle name="Normal 2 17 2 3 3 3 2" xfId="32510"/>
    <cellStyle name="Normal 2 17 2 4" xfId="31721"/>
    <cellStyle name="Normal 2 17 2 4 2" xfId="32116"/>
    <cellStyle name="Normal 2 17 2 4 3" xfId="32280"/>
    <cellStyle name="Normal 2 17 2 4 3 2" xfId="32435"/>
    <cellStyle name="Normal 2 17 3" xfId="31635"/>
    <cellStyle name="Normal 2 17 3 2" xfId="32030"/>
    <cellStyle name="Normal 2 18" xfId="31312"/>
    <cellStyle name="Normal 2 19" xfId="31313"/>
    <cellStyle name="Normal 2 19 2" xfId="31806"/>
    <cellStyle name="Normal 2 19 3" xfId="31807"/>
    <cellStyle name="Normal 2 19 4" xfId="31805"/>
    <cellStyle name="Normal 2 19 4 2" xfId="32519"/>
    <cellStyle name="Normal 2 19 4 3" xfId="32533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1948"/>
    <cellStyle name="Normal 2 2 16 2 3" xfId="31556"/>
    <cellStyle name="Normal 2 2 16 2 3 2" xfId="31611"/>
    <cellStyle name="Normal 2 2 16 2 3 2 2" xfId="32007"/>
    <cellStyle name="Normal 2 2 16 2 3 3" xfId="31800"/>
    <cellStyle name="Normal 2 2 16 2 3 3 2" xfId="32195"/>
    <cellStyle name="Normal 2 2 16 2 3 3 3" xfId="32359"/>
    <cellStyle name="Normal 2 2 16 2 3 3 3 2" xfId="32514"/>
    <cellStyle name="Normal 2 2 16 2 4" xfId="31725"/>
    <cellStyle name="Normal 2 2 16 2 4 2" xfId="32120"/>
    <cellStyle name="Normal 2 2 16 2 4 3" xfId="32284"/>
    <cellStyle name="Normal 2 2 16 2 4 3 2" xfId="32439"/>
    <cellStyle name="Normal 2 2 16 3" xfId="32537"/>
    <cellStyle name="Normal 2 2 17" xfId="14"/>
    <cellStyle name="Normal 2 2 18" xfId="5"/>
    <cellStyle name="Normal 2 2 18 2" xfId="31318"/>
    <cellStyle name="Normal 2 2 18 2 2" xfId="31876"/>
    <cellStyle name="Normal 2 2 18 3" xfId="31586"/>
    <cellStyle name="Normal 2 2 18 3 2" xfId="31639"/>
    <cellStyle name="Normal 2 2 18 3 2 2" xfId="32034"/>
    <cellStyle name="Normal 2 2 18 3 3" xfId="31802"/>
    <cellStyle name="Normal 2 2 18 3 3 2" xfId="32197"/>
    <cellStyle name="Normal 2 2 18 3 3 3" xfId="32361"/>
    <cellStyle name="Normal 2 2 18 3 3 3 2" xfId="32516"/>
    <cellStyle name="Normal 2 2 18 3 4" xfId="32204"/>
    <cellStyle name="Normal 2 2 18 4" xfId="31649"/>
    <cellStyle name="Normal 2 2 18 4 2" xfId="32045"/>
    <cellStyle name="Normal 2 2 18 4 3" xfId="32209"/>
    <cellStyle name="Normal 2 2 18 4 3 2" xfId="32364"/>
    <cellStyle name="Normal 2 2 19" xfId="31393"/>
    <cellStyle name="Normal 2 2 19 2" xfId="31473"/>
    <cellStyle name="Normal 2 2 19 2 2" xfId="31478"/>
    <cellStyle name="Normal 2 2 19 2 3" xfId="31803"/>
    <cellStyle name="Normal 2 2 19 2 4" xfId="31804"/>
    <cellStyle name="Normal 2 2 19 2 4 2" xfId="32518"/>
    <cellStyle name="Normal 2 2 19 2 4 3" xfId="32522"/>
    <cellStyle name="Normal 2 2 19 2 5" xfId="32524"/>
    <cellStyle name="Normal 2 2 19 3" xfId="31476"/>
    <cellStyle name="Normal 2 2 19 3 2" xfId="31955"/>
    <cellStyle name="Normal 2 2 19 4" xfId="31650"/>
    <cellStyle name="Normal 2 2 19 5" xfId="31878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025"/>
    <cellStyle name="Normal 2 2 21" xfId="32528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0 2" xfId="32523"/>
    <cellStyle name="Normal 2 20 3" xfId="32530"/>
    <cellStyle name="Normal 2 20 4" xfId="32521"/>
    <cellStyle name="Normal 2 20 4 2" xfId="32525"/>
    <cellStyle name="Normal 2 20 5" xfId="32517"/>
    <cellStyle name="Normal 2 20 6" xfId="32532"/>
    <cellStyle name="Normal 2 21" xfId="4"/>
    <cellStyle name="Normal 2 22" xfId="2"/>
    <cellStyle name="Normal 2 22 2" xfId="31317"/>
    <cellStyle name="Normal 2 22 2 2" xfId="31875"/>
    <cellStyle name="Normal 2 22 3" xfId="31568"/>
    <cellStyle name="Normal 2 22 3 2" xfId="31640"/>
    <cellStyle name="Normal 2 22 3 2 2" xfId="32035"/>
    <cellStyle name="Normal 2 22 3 3" xfId="31801"/>
    <cellStyle name="Normal 2 22 3 3 2" xfId="32196"/>
    <cellStyle name="Normal 2 22 3 3 3" xfId="32360"/>
    <cellStyle name="Normal 2 22 3 3 3 2" xfId="32515"/>
    <cellStyle name="Normal 2 22 3 4" xfId="32200"/>
    <cellStyle name="Normal 2 22 4" xfId="31648"/>
    <cellStyle name="Normal 2 22 4 2" xfId="32044"/>
    <cellStyle name="Normal 2 22 4 3" xfId="32208"/>
    <cellStyle name="Normal 2 22 4 3 2" xfId="32363"/>
    <cellStyle name="Normal 2 23" xfId="31392"/>
    <cellStyle name="Normal 2 23 2" xfId="31394"/>
    <cellStyle name="Normal 2 23 2 2" xfId="31879"/>
    <cellStyle name="Normal 2 23 3" xfId="31551"/>
    <cellStyle name="Normal 2 23 3 2" xfId="31557"/>
    <cellStyle name="Normal 2 23 3 2 2" xfId="31956"/>
    <cellStyle name="Normal 2 23 3 3" xfId="31795"/>
    <cellStyle name="Normal 2 23 3 3 2" xfId="32190"/>
    <cellStyle name="Normal 2 23 3 3 3" xfId="32354"/>
    <cellStyle name="Normal 2 23 3 3 3 2" xfId="32509"/>
    <cellStyle name="Normal 2 23 4" xfId="31720"/>
    <cellStyle name="Normal 2 23 4 2" xfId="32115"/>
    <cellStyle name="Normal 2 23 4 3" xfId="32279"/>
    <cellStyle name="Normal 2 23 4 3 2" xfId="32434"/>
    <cellStyle name="Normal 2 24" xfId="31391"/>
    <cellStyle name="Normal 2 24 2" xfId="31477"/>
    <cellStyle name="Normal 2 24 2 2" xfId="31550"/>
    <cellStyle name="Normal 2 24 2 2 2" xfId="31643"/>
    <cellStyle name="Normal 2 24 2 2 2 2" xfId="32038"/>
    <cellStyle name="Normal 2 24 2 2 3" xfId="31794"/>
    <cellStyle name="Normal 2 24 2 2 3 2" xfId="32189"/>
    <cellStyle name="Normal 2 24 2 2 3 3" xfId="32353"/>
    <cellStyle name="Normal 2 24 2 2 3 3 2" xfId="32508"/>
    <cellStyle name="Normal 2 24 2 2 4" xfId="32201"/>
    <cellStyle name="Normal 2 24 3" xfId="31719"/>
    <cellStyle name="Normal 2 24 3 2" xfId="32114"/>
    <cellStyle name="Normal 2 24 3 3" xfId="32278"/>
    <cellStyle name="Normal 2 24 3 3 2" xfId="32433"/>
    <cellStyle name="Normal 2 25" xfId="31647"/>
    <cellStyle name="Normal 2 25 2" xfId="32043"/>
    <cellStyle name="Normal 2 25 3" xfId="32207"/>
    <cellStyle name="Normal 2 25 3 2" xfId="32362"/>
    <cellStyle name="Normal 2 26" xfId="32543"/>
    <cellStyle name="Normal 2 26 2" xfId="32531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1844"/>
    <cellStyle name="Normal 20 2 3" xfId="31350"/>
    <cellStyle name="Normal 20 2 3 2" xfId="31432"/>
    <cellStyle name="Normal 20 2 3 2 2" xfId="31912"/>
    <cellStyle name="Normal 20 2 3 3" xfId="31513"/>
    <cellStyle name="Normal 20 2 3 3 2" xfId="31621"/>
    <cellStyle name="Normal 20 2 3 3 2 2" xfId="32016"/>
    <cellStyle name="Normal 20 2 3 3 3" xfId="31757"/>
    <cellStyle name="Normal 20 2 3 3 3 2" xfId="32152"/>
    <cellStyle name="Normal 20 2 3 3 3 3" xfId="32316"/>
    <cellStyle name="Normal 20 2 3 3 3 3 2" xfId="32471"/>
    <cellStyle name="Normal 20 2 3 4" xfId="31682"/>
    <cellStyle name="Normal 20 2 3 4 2" xfId="32077"/>
    <cellStyle name="Normal 20 2 3 4 3" xfId="32241"/>
    <cellStyle name="Normal 20 2 3 4 3 2" xfId="32396"/>
    <cellStyle name="Normal 20 3" xfId="158"/>
    <cellStyle name="Normal 20 3 2" xfId="31809"/>
    <cellStyle name="Normal 20 4" xfId="31330"/>
    <cellStyle name="Normal 20 4 2" xfId="31407"/>
    <cellStyle name="Normal 20 4 2 2" xfId="31887"/>
    <cellStyle name="Normal 20 4 3" xfId="31493"/>
    <cellStyle name="Normal 20 4 3 2" xfId="31559"/>
    <cellStyle name="Normal 20 4 3 2 2" xfId="31958"/>
    <cellStyle name="Normal 20 4 3 3" xfId="31737"/>
    <cellStyle name="Normal 20 4 3 3 2" xfId="32132"/>
    <cellStyle name="Normal 20 4 3 3 3" xfId="32296"/>
    <cellStyle name="Normal 20 4 3 3 3 2" xfId="32451"/>
    <cellStyle name="Normal 20 4 4" xfId="31662"/>
    <cellStyle name="Normal 20 4 4 2" xfId="32057"/>
    <cellStyle name="Normal 20 4 4 3" xfId="32221"/>
    <cellStyle name="Normal 20 4 4 3 2" xfId="32376"/>
    <cellStyle name="Normal 21" xfId="44"/>
    <cellStyle name="Normal 21 2" xfId="253"/>
    <cellStyle name="Normal 21 2 2" xfId="8967"/>
    <cellStyle name="Normal 21 2 2 2" xfId="31841"/>
    <cellStyle name="Normal 21 2 3" xfId="31347"/>
    <cellStyle name="Normal 21 2 3 2" xfId="31445"/>
    <cellStyle name="Normal 21 2 3 2 2" xfId="31925"/>
    <cellStyle name="Normal 21 2 3 3" xfId="31510"/>
    <cellStyle name="Normal 21 2 3 3 2" xfId="31583"/>
    <cellStyle name="Normal 21 2 3 3 2 2" xfId="31981"/>
    <cellStyle name="Normal 21 2 3 3 3" xfId="31754"/>
    <cellStyle name="Normal 21 2 3 3 3 2" xfId="32149"/>
    <cellStyle name="Normal 21 2 3 3 3 3" xfId="32313"/>
    <cellStyle name="Normal 21 2 3 3 3 3 2" xfId="32468"/>
    <cellStyle name="Normal 21 2 3 4" xfId="31679"/>
    <cellStyle name="Normal 21 2 3 4 2" xfId="32074"/>
    <cellStyle name="Normal 21 2 3 4 3" xfId="32238"/>
    <cellStyle name="Normal 21 2 3 4 3 2" xfId="32393"/>
    <cellStyle name="Normal 21 3" xfId="266"/>
    <cellStyle name="Normal 21 3 2" xfId="31822"/>
    <cellStyle name="Normal 21 4" xfId="31331"/>
    <cellStyle name="Normal 21 4 2" xfId="31404"/>
    <cellStyle name="Normal 21 4 2 2" xfId="31884"/>
    <cellStyle name="Normal 21 4 3" xfId="31494"/>
    <cellStyle name="Normal 21 4 3 2" xfId="31558"/>
    <cellStyle name="Normal 21 4 3 2 2" xfId="31957"/>
    <cellStyle name="Normal 21 4 3 3" xfId="31738"/>
    <cellStyle name="Normal 21 4 3 3 2" xfId="32133"/>
    <cellStyle name="Normal 21 4 3 3 3" xfId="32297"/>
    <cellStyle name="Normal 21 4 3 3 3 2" xfId="32452"/>
    <cellStyle name="Normal 21 4 4" xfId="31663"/>
    <cellStyle name="Normal 21 4 4 2" xfId="32058"/>
    <cellStyle name="Normal 21 4 4 3" xfId="32222"/>
    <cellStyle name="Normal 21 4 4 3 2" xfId="32377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1837"/>
    <cellStyle name="Normal 23 2 3" xfId="31343"/>
    <cellStyle name="Normal 23 2 3 2" xfId="31426"/>
    <cellStyle name="Normal 23 2 3 2 2" xfId="31906"/>
    <cellStyle name="Normal 23 2 3 3" xfId="31506"/>
    <cellStyle name="Normal 23 2 3 3 2" xfId="31608"/>
    <cellStyle name="Normal 23 2 3 3 2 2" xfId="32004"/>
    <cellStyle name="Normal 23 2 3 3 3" xfId="31750"/>
    <cellStyle name="Normal 23 2 3 3 3 2" xfId="32145"/>
    <cellStyle name="Normal 23 2 3 3 3 3" xfId="32309"/>
    <cellStyle name="Normal 23 2 3 3 3 3 2" xfId="32464"/>
    <cellStyle name="Normal 23 2 3 4" xfId="31675"/>
    <cellStyle name="Normal 23 2 3 4 2" xfId="32070"/>
    <cellStyle name="Normal 23 2 3 4 3" xfId="32234"/>
    <cellStyle name="Normal 23 2 3 4 3 2" xfId="32389"/>
    <cellStyle name="Normal 23 3" xfId="262"/>
    <cellStyle name="Normal 23 3 2" xfId="31818"/>
    <cellStyle name="Normal 23 4" xfId="31332"/>
    <cellStyle name="Normal 23 4 2" xfId="31453"/>
    <cellStyle name="Normal 23 4 2 2" xfId="31933"/>
    <cellStyle name="Normal 23 4 3" xfId="31495"/>
    <cellStyle name="Normal 23 4 3 2" xfId="31610"/>
    <cellStyle name="Normal 23 4 3 2 2" xfId="32006"/>
    <cellStyle name="Normal 23 4 3 3" xfId="31739"/>
    <cellStyle name="Normal 23 4 3 3 2" xfId="32134"/>
    <cellStyle name="Normal 23 4 3 3 3" xfId="32298"/>
    <cellStyle name="Normal 23 4 3 3 3 2" xfId="32453"/>
    <cellStyle name="Normal 23 4 4" xfId="31664"/>
    <cellStyle name="Normal 23 4 4 2" xfId="32059"/>
    <cellStyle name="Normal 23 4 4 3" xfId="32223"/>
    <cellStyle name="Normal 23 4 4 3 2" xfId="32378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1821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1865"/>
    <cellStyle name="Normal 24 9 3" xfId="31372"/>
    <cellStyle name="Normal 24 9 3 2" xfId="31457"/>
    <cellStyle name="Normal 24 9 3 2 2" xfId="31937"/>
    <cellStyle name="Normal 24 9 3 3" xfId="31535"/>
    <cellStyle name="Normal 24 9 3 3 2" xfId="31562"/>
    <cellStyle name="Normal 24 9 3 3 2 2" xfId="31961"/>
    <cellStyle name="Normal 24 9 3 3 3" xfId="31779"/>
    <cellStyle name="Normal 24 9 3 3 3 2" xfId="32174"/>
    <cellStyle name="Normal 24 9 3 3 3 3" xfId="32338"/>
    <cellStyle name="Normal 24 9 3 3 3 3 2" xfId="32493"/>
    <cellStyle name="Normal 24 9 3 4" xfId="31704"/>
    <cellStyle name="Normal 24 9 3 4 2" xfId="32099"/>
    <cellStyle name="Normal 24 9 3 4 3" xfId="32263"/>
    <cellStyle name="Normal 24 9 3 4 3 2" xfId="32418"/>
    <cellStyle name="Normal 25" xfId="74"/>
    <cellStyle name="Normal 25 2" xfId="8794"/>
    <cellStyle name="Normal 25 2 2" xfId="31827"/>
    <cellStyle name="Normal 25 3" xfId="31333"/>
    <cellStyle name="Normal 25 3 2" xfId="31446"/>
    <cellStyle name="Normal 25 3 2 2" xfId="31926"/>
    <cellStyle name="Normal 25 3 3" xfId="31496"/>
    <cellStyle name="Normal 25 3 3 2" xfId="31590"/>
    <cellStyle name="Normal 25 3 3 2 2" xfId="31986"/>
    <cellStyle name="Normal 25 3 3 3" xfId="31740"/>
    <cellStyle name="Normal 25 3 3 3 2" xfId="32135"/>
    <cellStyle name="Normal 25 3 3 3 3" xfId="32299"/>
    <cellStyle name="Normal 25 3 3 3 3 2" xfId="32454"/>
    <cellStyle name="Normal 25 3 4" xfId="31665"/>
    <cellStyle name="Normal 25 3 4 2" xfId="32060"/>
    <cellStyle name="Normal 25 3 4 3" xfId="32224"/>
    <cellStyle name="Normal 25 3 4 3 2" xfId="32379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1828"/>
    <cellStyle name="Normal 27 3" xfId="31334"/>
    <cellStyle name="Normal 27 3 2" xfId="31421"/>
    <cellStyle name="Normal 27 3 2 2" xfId="31901"/>
    <cellStyle name="Normal 27 3 3" xfId="31497"/>
    <cellStyle name="Normal 27 3 3 2" xfId="31604"/>
    <cellStyle name="Normal 27 3 3 2 2" xfId="32000"/>
    <cellStyle name="Normal 27 3 3 3" xfId="31741"/>
    <cellStyle name="Normal 27 3 3 3 2" xfId="32136"/>
    <cellStyle name="Normal 27 3 3 3 3" xfId="32300"/>
    <cellStyle name="Normal 27 3 3 3 3 2" xfId="32455"/>
    <cellStyle name="Normal 27 3 4" xfId="31666"/>
    <cellStyle name="Normal 27 3 4 2" xfId="32061"/>
    <cellStyle name="Normal 27 3 4 3" xfId="32225"/>
    <cellStyle name="Normal 27 3 4 3 2" xfId="32380"/>
    <cellStyle name="Normal 28" xfId="128"/>
    <cellStyle name="Normal 28 2" xfId="8848"/>
    <cellStyle name="Normal 28 2 2" xfId="31829"/>
    <cellStyle name="Normal 28 3" xfId="31335"/>
    <cellStyle name="Normal 28 3 2" xfId="31443"/>
    <cellStyle name="Normal 28 3 2 2" xfId="31923"/>
    <cellStyle name="Normal 28 3 3" xfId="31498"/>
    <cellStyle name="Normal 28 3 3 2" xfId="31595"/>
    <cellStyle name="Normal 28 3 3 2 2" xfId="31991"/>
    <cellStyle name="Normal 28 3 3 3" xfId="31742"/>
    <cellStyle name="Normal 28 3 3 3 2" xfId="32137"/>
    <cellStyle name="Normal 28 3 3 3 3" xfId="32301"/>
    <cellStyle name="Normal 28 3 3 3 3 2" xfId="32456"/>
    <cellStyle name="Normal 28 3 4" xfId="31667"/>
    <cellStyle name="Normal 28 3 4 2" xfId="32062"/>
    <cellStyle name="Normal 28 3 4 3" xfId="32226"/>
    <cellStyle name="Normal 28 3 4 3 2" xfId="32381"/>
    <cellStyle name="Normal 29" xfId="129"/>
    <cellStyle name="Normal 29 2" xfId="8849"/>
    <cellStyle name="Normal 29 2 2" xfId="31830"/>
    <cellStyle name="Normal 29 3" xfId="31336"/>
    <cellStyle name="Normal 29 3 2" xfId="31465"/>
    <cellStyle name="Normal 29 3 2 2" xfId="31945"/>
    <cellStyle name="Normal 29 3 3" xfId="31499"/>
    <cellStyle name="Normal 29 3 3 2" xfId="31594"/>
    <cellStyle name="Normal 29 3 3 2 2" xfId="31990"/>
    <cellStyle name="Normal 29 3 3 3" xfId="31743"/>
    <cellStyle name="Normal 29 3 3 3 2" xfId="32138"/>
    <cellStyle name="Normal 29 3 3 3 3" xfId="32302"/>
    <cellStyle name="Normal 29 3 3 3 3 2" xfId="32457"/>
    <cellStyle name="Normal 29 3 4" xfId="31668"/>
    <cellStyle name="Normal 29 3 4 2" xfId="32063"/>
    <cellStyle name="Normal 29 3 4 3" xfId="32227"/>
    <cellStyle name="Normal 29 3 4 3 2" xfId="32382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1831"/>
    <cellStyle name="Normal 30 3" xfId="31337"/>
    <cellStyle name="Normal 30 3 2" xfId="31429"/>
    <cellStyle name="Normal 30 3 2 2" xfId="31909"/>
    <cellStyle name="Normal 30 3 3" xfId="31500"/>
    <cellStyle name="Normal 30 3 3 2" xfId="31637"/>
    <cellStyle name="Normal 30 3 3 2 2" xfId="32032"/>
    <cellStyle name="Normal 30 3 3 3" xfId="31744"/>
    <cellStyle name="Normal 30 3 3 3 2" xfId="32139"/>
    <cellStyle name="Normal 30 3 3 3 3" xfId="32303"/>
    <cellStyle name="Normal 30 3 3 3 3 2" xfId="32458"/>
    <cellStyle name="Normal 30 3 4" xfId="31669"/>
    <cellStyle name="Normal 30 3 4 2" xfId="32064"/>
    <cellStyle name="Normal 30 3 4 3" xfId="32228"/>
    <cellStyle name="Normal 30 3 4 3 2" xfId="32383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1832"/>
    <cellStyle name="Normal 32 3" xfId="31338"/>
    <cellStyle name="Normal 32 3 2" xfId="31406"/>
    <cellStyle name="Normal 32 3 2 2" xfId="31886"/>
    <cellStyle name="Normal 32 3 3" xfId="31501"/>
    <cellStyle name="Normal 32 3 3 2" xfId="31599"/>
    <cellStyle name="Normal 32 3 3 2 2" xfId="31995"/>
    <cellStyle name="Normal 32 3 3 3" xfId="31745"/>
    <cellStyle name="Normal 32 3 3 3 2" xfId="32140"/>
    <cellStyle name="Normal 32 3 3 3 3" xfId="32304"/>
    <cellStyle name="Normal 32 3 3 3 3 2" xfId="32459"/>
    <cellStyle name="Normal 32 3 4" xfId="31670"/>
    <cellStyle name="Normal 32 3 4 2" xfId="32065"/>
    <cellStyle name="Normal 32 3 4 3" xfId="32229"/>
    <cellStyle name="Normal 32 3 4 3 2" xfId="32384"/>
    <cellStyle name="Normal 33" xfId="246"/>
    <cellStyle name="Normal 33 2" xfId="8961"/>
    <cellStyle name="Normal 33 2 2" xfId="31835"/>
    <cellStyle name="Normal 33 3" xfId="31341"/>
    <cellStyle name="Normal 33 3 2" xfId="31440"/>
    <cellStyle name="Normal 33 3 2 2" xfId="31920"/>
    <cellStyle name="Normal 33 3 3" xfId="31504"/>
    <cellStyle name="Normal 33 3 3 2" xfId="31624"/>
    <cellStyle name="Normal 33 3 3 2 2" xfId="32019"/>
    <cellStyle name="Normal 33 3 3 3" xfId="31748"/>
    <cellStyle name="Normal 33 3 3 3 2" xfId="32143"/>
    <cellStyle name="Normal 33 3 3 3 3" xfId="32307"/>
    <cellStyle name="Normal 33 3 3 3 3 2" xfId="32462"/>
    <cellStyle name="Normal 33 3 4" xfId="31673"/>
    <cellStyle name="Normal 33 3 4 2" xfId="32068"/>
    <cellStyle name="Normal 33 3 4 3" xfId="32232"/>
    <cellStyle name="Normal 33 3 4 3 2" xfId="32387"/>
    <cellStyle name="Normal 34" xfId="243"/>
    <cellStyle name="Normal 34 2" xfId="8959"/>
    <cellStyle name="Normal 34 2 2" xfId="31834"/>
    <cellStyle name="Normal 34 3" xfId="31340"/>
    <cellStyle name="Normal 34 3 2" xfId="31417"/>
    <cellStyle name="Normal 34 3 2 2" xfId="31897"/>
    <cellStyle name="Normal 34 3 3" xfId="31503"/>
    <cellStyle name="Normal 34 3 3 2" xfId="31580"/>
    <cellStyle name="Normal 34 3 3 2 2" xfId="31978"/>
    <cellStyle name="Normal 34 3 3 3" xfId="31747"/>
    <cellStyle name="Normal 34 3 3 3 2" xfId="32142"/>
    <cellStyle name="Normal 34 3 3 3 3" xfId="32306"/>
    <cellStyle name="Normal 34 3 3 3 3 2" xfId="32461"/>
    <cellStyle name="Normal 34 3 4" xfId="31672"/>
    <cellStyle name="Normal 34 3 4 2" xfId="32067"/>
    <cellStyle name="Normal 34 3 4 3" xfId="32231"/>
    <cellStyle name="Normal 34 3 4 3 2" xfId="32386"/>
    <cellStyle name="Normal 35" xfId="271"/>
    <cellStyle name="Normal 36" xfId="270"/>
    <cellStyle name="Normal 36 2" xfId="8974"/>
    <cellStyle name="Normal 36 2 2" xfId="31848"/>
    <cellStyle name="Normal 36 3" xfId="31355"/>
    <cellStyle name="Normal 36 3 2" xfId="31422"/>
    <cellStyle name="Normal 36 3 2 2" xfId="31902"/>
    <cellStyle name="Normal 36 3 3" xfId="31518"/>
    <cellStyle name="Normal 36 3 3 2" xfId="31601"/>
    <cellStyle name="Normal 36 3 3 2 2" xfId="31997"/>
    <cellStyle name="Normal 36 3 3 3" xfId="31762"/>
    <cellStyle name="Normal 36 3 3 3 2" xfId="32157"/>
    <cellStyle name="Normal 36 3 3 3 3" xfId="32321"/>
    <cellStyle name="Normal 36 3 3 3 3 2" xfId="32476"/>
    <cellStyle name="Normal 36 3 4" xfId="31687"/>
    <cellStyle name="Normal 36 3 4 2" xfId="32082"/>
    <cellStyle name="Normal 36 3 4 3" xfId="32246"/>
    <cellStyle name="Normal 36 3 4 3 2" xfId="32401"/>
    <cellStyle name="Normal 37" xfId="272"/>
    <cellStyle name="Normal 37 2" xfId="8975"/>
    <cellStyle name="Normal 37 2 2" xfId="31849"/>
    <cellStyle name="Normal 37 3" xfId="31356"/>
    <cellStyle name="Normal 37 3 2" xfId="31466"/>
    <cellStyle name="Normal 37 3 2 2" xfId="31946"/>
    <cellStyle name="Normal 37 3 3" xfId="31519"/>
    <cellStyle name="Normal 37 3 3 2" xfId="31612"/>
    <cellStyle name="Normal 37 3 3 2 2" xfId="32008"/>
    <cellStyle name="Normal 37 3 3 3" xfId="31763"/>
    <cellStyle name="Normal 37 3 3 3 2" xfId="32158"/>
    <cellStyle name="Normal 37 3 3 3 3" xfId="32322"/>
    <cellStyle name="Normal 37 3 3 3 3 2" xfId="32477"/>
    <cellStyle name="Normal 37 3 4" xfId="31688"/>
    <cellStyle name="Normal 37 3 4 2" xfId="32083"/>
    <cellStyle name="Normal 37 3 4 3" xfId="32247"/>
    <cellStyle name="Normal 37 3 4 3 2" xfId="32402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1824"/>
    <cellStyle name="Normal 4 2 3" xfId="269"/>
    <cellStyle name="Normal 4 2 3 2" xfId="31354"/>
    <cellStyle name="Normal 4 2 3 2 2" xfId="31455"/>
    <cellStyle name="Normal 4 2 3 2 2 2" xfId="31935"/>
    <cellStyle name="Normal 4 2 3 2 3" xfId="31517"/>
    <cellStyle name="Normal 4 2 3 2 3 2" xfId="31581"/>
    <cellStyle name="Normal 4 2 3 2 3 2 2" xfId="31979"/>
    <cellStyle name="Normal 4 2 3 2 3 3" xfId="31761"/>
    <cellStyle name="Normal 4 2 3 2 3 3 2" xfId="32156"/>
    <cellStyle name="Normal 4 2 3 2 3 3 3" xfId="32320"/>
    <cellStyle name="Normal 4 2 3 2 3 3 3 2" xfId="32475"/>
    <cellStyle name="Normal 4 2 3 2 4" xfId="31686"/>
    <cellStyle name="Normal 4 2 3 2 4 2" xfId="32081"/>
    <cellStyle name="Normal 4 2 3 2 4 3" xfId="32245"/>
    <cellStyle name="Normal 4 2 3 2 4 3 2" xfId="32400"/>
    <cellStyle name="Normal 4 2 3 3" xfId="31474"/>
    <cellStyle name="Normal 4 2 3 3 2" xfId="31953"/>
    <cellStyle name="Normal 4 2 3 4" xfId="32535"/>
    <cellStyle name="Normal 4 3" xfId="161"/>
    <cellStyle name="Normal 4 3 2" xfId="31811"/>
    <cellStyle name="Normal 4 4" xfId="31319"/>
    <cellStyle name="Normal 4 4 2" xfId="31469"/>
    <cellStyle name="Normal 4 4 2 2" xfId="31949"/>
    <cellStyle name="Normal 4 4 3" xfId="31482"/>
    <cellStyle name="Normal 4 4 3 2" xfId="31605"/>
    <cellStyle name="Normal 4 4 3 2 2" xfId="32001"/>
    <cellStyle name="Normal 4 4 3 3" xfId="31726"/>
    <cellStyle name="Normal 4 4 3 3 2" xfId="32121"/>
    <cellStyle name="Normal 4 4 3 3 3" xfId="32285"/>
    <cellStyle name="Normal 4 4 3 3 3 2" xfId="32440"/>
    <cellStyle name="Normal 4 4 4" xfId="31651"/>
    <cellStyle name="Normal 4 4 4 2" xfId="32046"/>
    <cellStyle name="Normal 4 4 4 3" xfId="32210"/>
    <cellStyle name="Normal 4 4 4 3 2" xfId="32365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1850"/>
    <cellStyle name="Normal 41 3" xfId="31357"/>
    <cellStyle name="Normal 41 3 2" xfId="31436"/>
    <cellStyle name="Normal 41 3 2 2" xfId="31916"/>
    <cellStyle name="Normal 41 3 3" xfId="31520"/>
    <cellStyle name="Normal 41 3 3 2" xfId="31607"/>
    <cellStyle name="Normal 41 3 3 2 2" xfId="32003"/>
    <cellStyle name="Normal 41 3 3 3" xfId="31764"/>
    <cellStyle name="Normal 41 3 3 3 2" xfId="32159"/>
    <cellStyle name="Normal 41 3 3 3 3" xfId="32323"/>
    <cellStyle name="Normal 41 3 3 3 3 2" xfId="32478"/>
    <cellStyle name="Normal 41 3 4" xfId="31689"/>
    <cellStyle name="Normal 41 3 4 2" xfId="32084"/>
    <cellStyle name="Normal 41 3 4 3" xfId="32248"/>
    <cellStyle name="Normal 41 3 4 3 2" xfId="32403"/>
    <cellStyle name="Normal 42" xfId="277"/>
    <cellStyle name="Normal 43" xfId="278"/>
    <cellStyle name="Normal 43 2" xfId="8980"/>
    <cellStyle name="Normal 43 2 2" xfId="31851"/>
    <cellStyle name="Normal 43 3" xfId="31358"/>
    <cellStyle name="Normal 43 3 2" xfId="31419"/>
    <cellStyle name="Normal 43 3 2 2" xfId="31899"/>
    <cellStyle name="Normal 43 3 3" xfId="31521"/>
    <cellStyle name="Normal 43 3 3 2" xfId="31578"/>
    <cellStyle name="Normal 43 3 3 2 2" xfId="31976"/>
    <cellStyle name="Normal 43 3 3 3" xfId="31765"/>
    <cellStyle name="Normal 43 3 3 3 2" xfId="32160"/>
    <cellStyle name="Normal 43 3 3 3 3" xfId="32324"/>
    <cellStyle name="Normal 43 3 3 3 3 2" xfId="32479"/>
    <cellStyle name="Normal 43 3 4" xfId="31690"/>
    <cellStyle name="Normal 43 3 4 2" xfId="32085"/>
    <cellStyle name="Normal 43 3 4 3" xfId="32249"/>
    <cellStyle name="Normal 43 3 4 3 2" xfId="32404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1852"/>
    <cellStyle name="Normal 45 3" xfId="31359"/>
    <cellStyle name="Normal 45 3 2" xfId="31451"/>
    <cellStyle name="Normal 45 3 2 2" xfId="31931"/>
    <cellStyle name="Normal 45 3 3" xfId="31522"/>
    <cellStyle name="Normal 45 3 3 2" xfId="31571"/>
    <cellStyle name="Normal 45 3 3 2 2" xfId="31969"/>
    <cellStyle name="Normal 45 3 3 3" xfId="31766"/>
    <cellStyle name="Normal 45 3 3 3 2" xfId="32161"/>
    <cellStyle name="Normal 45 3 3 3 3" xfId="32325"/>
    <cellStyle name="Normal 45 3 3 3 3 2" xfId="32480"/>
    <cellStyle name="Normal 45 3 4" xfId="31691"/>
    <cellStyle name="Normal 45 3 4 2" xfId="32086"/>
    <cellStyle name="Normal 45 3 4 3" xfId="32250"/>
    <cellStyle name="Normal 45 3 4 3 2" xfId="32405"/>
    <cellStyle name="Normal 46" xfId="707"/>
    <cellStyle name="Normal 46 2" xfId="9409"/>
    <cellStyle name="Normal 46 2 2" xfId="31853"/>
    <cellStyle name="Normal 46 3" xfId="31360"/>
    <cellStyle name="Normal 46 3 2" xfId="31435"/>
    <cellStyle name="Normal 46 3 2 2" xfId="31915"/>
    <cellStyle name="Normal 46 3 3" xfId="31523"/>
    <cellStyle name="Normal 46 3 3 2" xfId="31600"/>
    <cellStyle name="Normal 46 3 3 2 2" xfId="31996"/>
    <cellStyle name="Normal 46 3 3 3" xfId="31767"/>
    <cellStyle name="Normal 46 3 3 3 2" xfId="32162"/>
    <cellStyle name="Normal 46 3 3 3 3" xfId="32326"/>
    <cellStyle name="Normal 46 3 3 3 3 2" xfId="32481"/>
    <cellStyle name="Normal 46 3 4" xfId="31692"/>
    <cellStyle name="Normal 46 3 4 2" xfId="32087"/>
    <cellStyle name="Normal 46 3 4 3" xfId="32251"/>
    <cellStyle name="Normal 46 3 4 3 2" xfId="32406"/>
    <cellStyle name="Normal 47" xfId="925"/>
    <cellStyle name="Normal 47 2" xfId="9627"/>
    <cellStyle name="Normal 47 2 2" xfId="31854"/>
    <cellStyle name="Normal 47 3" xfId="31361"/>
    <cellStyle name="Normal 47 3 2" xfId="31450"/>
    <cellStyle name="Normal 47 3 2 2" xfId="31930"/>
    <cellStyle name="Normal 47 3 3" xfId="31524"/>
    <cellStyle name="Normal 47 3 3 2" xfId="31623"/>
    <cellStyle name="Normal 47 3 3 2 2" xfId="32018"/>
    <cellStyle name="Normal 47 3 3 3" xfId="31768"/>
    <cellStyle name="Normal 47 3 3 3 2" xfId="32163"/>
    <cellStyle name="Normal 47 3 3 3 3" xfId="32327"/>
    <cellStyle name="Normal 47 3 3 3 3 2" xfId="32482"/>
    <cellStyle name="Normal 47 3 4" xfId="31693"/>
    <cellStyle name="Normal 47 3 4 2" xfId="32088"/>
    <cellStyle name="Normal 47 3 4 3" xfId="32252"/>
    <cellStyle name="Normal 47 3 4 3 2" xfId="32407"/>
    <cellStyle name="Normal 48" xfId="926"/>
    <cellStyle name="Normal 48 2" xfId="9628"/>
    <cellStyle name="Normal 48 2 2" xfId="31855"/>
    <cellStyle name="Normal 48 3" xfId="31362"/>
    <cellStyle name="Normal 48 3 2" xfId="31413"/>
    <cellStyle name="Normal 48 3 2 2" xfId="31893"/>
    <cellStyle name="Normal 48 3 3" xfId="31525"/>
    <cellStyle name="Normal 48 3 3 2" xfId="31584"/>
    <cellStyle name="Normal 48 3 3 2 2" xfId="31982"/>
    <cellStyle name="Normal 48 3 3 3" xfId="31769"/>
    <cellStyle name="Normal 48 3 3 3 2" xfId="32164"/>
    <cellStyle name="Normal 48 3 3 3 3" xfId="32328"/>
    <cellStyle name="Normal 48 3 3 3 3 2" xfId="32483"/>
    <cellStyle name="Normal 48 3 4" xfId="31694"/>
    <cellStyle name="Normal 48 3 4 2" xfId="32089"/>
    <cellStyle name="Normal 48 3 4 3" xfId="32253"/>
    <cellStyle name="Normal 48 3 4 3 2" xfId="32408"/>
    <cellStyle name="Normal 49" xfId="928"/>
    <cellStyle name="Normal 49 2" xfId="8740"/>
    <cellStyle name="Normal 49 2 2" xfId="31826"/>
    <cellStyle name="Normal 49 3" xfId="31363"/>
    <cellStyle name="Normal 49 3 2" xfId="31462"/>
    <cellStyle name="Normal 49 3 2 2" xfId="31942"/>
    <cellStyle name="Normal 49 3 3" xfId="31526"/>
    <cellStyle name="Normal 49 3 3 2" xfId="31572"/>
    <cellStyle name="Normal 49 3 3 2 2" xfId="31970"/>
    <cellStyle name="Normal 49 3 3 3" xfId="31770"/>
    <cellStyle name="Normal 49 3 3 3 2" xfId="32165"/>
    <cellStyle name="Normal 49 3 3 3 3" xfId="32329"/>
    <cellStyle name="Normal 49 3 3 3 3 2" xfId="32484"/>
    <cellStyle name="Normal 49 3 4" xfId="31695"/>
    <cellStyle name="Normal 49 3 4 2" xfId="32090"/>
    <cellStyle name="Normal 49 3 4 3" xfId="32254"/>
    <cellStyle name="Normal 49 3 4 3 2" xfId="32409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1857"/>
    <cellStyle name="Normal 51 3" xfId="31364"/>
    <cellStyle name="Normal 51 3 2" xfId="31418"/>
    <cellStyle name="Normal 51 3 2 2" xfId="31898"/>
    <cellStyle name="Normal 51 3 3" xfId="31527"/>
    <cellStyle name="Normal 51 3 3 2" xfId="31576"/>
    <cellStyle name="Normal 51 3 3 2 2" xfId="31974"/>
    <cellStyle name="Normal 51 3 3 3" xfId="31771"/>
    <cellStyle name="Normal 51 3 3 3 2" xfId="32166"/>
    <cellStyle name="Normal 51 3 3 3 3" xfId="32330"/>
    <cellStyle name="Normal 51 3 3 3 3 2" xfId="32485"/>
    <cellStyle name="Normal 51 3 4" xfId="31696"/>
    <cellStyle name="Normal 51 3 4 2" xfId="32091"/>
    <cellStyle name="Normal 51 3 4 3" xfId="32255"/>
    <cellStyle name="Normal 51 3 4 3 2" xfId="32410"/>
    <cellStyle name="Normal 52" xfId="1789"/>
    <cellStyle name="Normal 52 2" xfId="10491"/>
    <cellStyle name="Normal 52 2 2" xfId="31858"/>
    <cellStyle name="Normal 52 3" xfId="31365"/>
    <cellStyle name="Normal 52 3 2" xfId="31449"/>
    <cellStyle name="Normal 52 3 2 2" xfId="31929"/>
    <cellStyle name="Normal 52 3 3" xfId="31528"/>
    <cellStyle name="Normal 52 3 3 2" xfId="31620"/>
    <cellStyle name="Normal 52 3 3 2 2" xfId="32015"/>
    <cellStyle name="Normal 52 3 3 3" xfId="31772"/>
    <cellStyle name="Normal 52 3 3 3 2" xfId="32167"/>
    <cellStyle name="Normal 52 3 3 3 3" xfId="32331"/>
    <cellStyle name="Normal 52 3 3 3 3 2" xfId="32486"/>
    <cellStyle name="Normal 52 3 4" xfId="31697"/>
    <cellStyle name="Normal 52 3 4 2" xfId="32092"/>
    <cellStyle name="Normal 52 3 4 3" xfId="32256"/>
    <cellStyle name="Normal 52 3 4 3 2" xfId="32411"/>
    <cellStyle name="Normal 53" xfId="1792"/>
    <cellStyle name="Normal 53 2" xfId="10494"/>
    <cellStyle name="Normal 53 2 2" xfId="31861"/>
    <cellStyle name="Normal 53 3" xfId="31368"/>
    <cellStyle name="Normal 53 3 2" xfId="31461"/>
    <cellStyle name="Normal 53 3 2 2" xfId="31941"/>
    <cellStyle name="Normal 53 3 3" xfId="31531"/>
    <cellStyle name="Normal 53 3 3 2" xfId="31577"/>
    <cellStyle name="Normal 53 3 3 2 2" xfId="31975"/>
    <cellStyle name="Normal 53 3 3 3" xfId="31775"/>
    <cellStyle name="Normal 53 3 3 3 2" xfId="32170"/>
    <cellStyle name="Normal 53 3 3 3 3" xfId="32334"/>
    <cellStyle name="Normal 53 3 3 3 3 2" xfId="32489"/>
    <cellStyle name="Normal 53 3 4" xfId="31700"/>
    <cellStyle name="Normal 53 3 4 2" xfId="32095"/>
    <cellStyle name="Normal 53 3 4 3" xfId="32259"/>
    <cellStyle name="Normal 53 3 4 3 2" xfId="32414"/>
    <cellStyle name="Normal 54" xfId="1794"/>
    <cellStyle name="Normal 54 2" xfId="10496"/>
    <cellStyle name="Normal 54 2 2" xfId="31863"/>
    <cellStyle name="Normal 54 3" xfId="31370"/>
    <cellStyle name="Normal 54 3 2" xfId="31410"/>
    <cellStyle name="Normal 54 3 2 2" xfId="31890"/>
    <cellStyle name="Normal 54 3 3" xfId="31533"/>
    <cellStyle name="Normal 54 3 3 2" xfId="31579"/>
    <cellStyle name="Normal 54 3 3 2 2" xfId="31977"/>
    <cellStyle name="Normal 54 3 3 3" xfId="31777"/>
    <cellStyle name="Normal 54 3 3 3 2" xfId="32172"/>
    <cellStyle name="Normal 54 3 3 3 3" xfId="32336"/>
    <cellStyle name="Normal 54 3 3 3 3 2" xfId="32491"/>
    <cellStyle name="Normal 54 3 4" xfId="31702"/>
    <cellStyle name="Normal 54 3 4 2" xfId="32097"/>
    <cellStyle name="Normal 54 3 4 3" xfId="32261"/>
    <cellStyle name="Normal 54 3 4 3 2" xfId="32416"/>
    <cellStyle name="Normal 55" xfId="1793"/>
    <cellStyle name="Normal 55 2" xfId="10495"/>
    <cellStyle name="Normal 55 2 2" xfId="31862"/>
    <cellStyle name="Normal 55 3" xfId="31369"/>
    <cellStyle name="Normal 55 3 2" xfId="31427"/>
    <cellStyle name="Normal 55 3 2 2" xfId="31907"/>
    <cellStyle name="Normal 55 3 3" xfId="31532"/>
    <cellStyle name="Normal 55 3 3 2" xfId="31628"/>
    <cellStyle name="Normal 55 3 3 2 2" xfId="32023"/>
    <cellStyle name="Normal 55 3 3 3" xfId="31776"/>
    <cellStyle name="Normal 55 3 3 3 2" xfId="32171"/>
    <cellStyle name="Normal 55 3 3 3 3" xfId="32335"/>
    <cellStyle name="Normal 55 3 3 3 3 2" xfId="32490"/>
    <cellStyle name="Normal 55 3 4" xfId="31701"/>
    <cellStyle name="Normal 55 3 4 2" xfId="32096"/>
    <cellStyle name="Normal 55 3 4 3" xfId="32260"/>
    <cellStyle name="Normal 55 3 4 3 2" xfId="32415"/>
    <cellStyle name="Normal 56" xfId="1790"/>
    <cellStyle name="Normal 56 2" xfId="10492"/>
    <cellStyle name="Normal 56 2 2" xfId="31859"/>
    <cellStyle name="Normal 56 3" xfId="31366"/>
    <cellStyle name="Normal 56 3 2" xfId="31412"/>
    <cellStyle name="Normal 56 3 2 2" xfId="31892"/>
    <cellStyle name="Normal 56 3 3" xfId="31529"/>
    <cellStyle name="Normal 56 3 3 2" xfId="31606"/>
    <cellStyle name="Normal 56 3 3 2 2" xfId="32002"/>
    <cellStyle name="Normal 56 3 3 3" xfId="31773"/>
    <cellStyle name="Normal 56 3 3 3 2" xfId="32168"/>
    <cellStyle name="Normal 56 3 3 3 3" xfId="32332"/>
    <cellStyle name="Normal 56 3 3 3 3 2" xfId="32487"/>
    <cellStyle name="Normal 56 3 4" xfId="31698"/>
    <cellStyle name="Normal 56 3 4 2" xfId="32093"/>
    <cellStyle name="Normal 56 3 4 3" xfId="32257"/>
    <cellStyle name="Normal 56 3 4 3 2" xfId="32412"/>
    <cellStyle name="Normal 57" xfId="1791"/>
    <cellStyle name="Normal 57 2" xfId="10493"/>
    <cellStyle name="Normal 57 2 2" xfId="31860"/>
    <cellStyle name="Normal 57 3" xfId="31367"/>
    <cellStyle name="Normal 57 3 2" xfId="31441"/>
    <cellStyle name="Normal 57 3 2 2" xfId="31921"/>
    <cellStyle name="Normal 57 3 3" xfId="31530"/>
    <cellStyle name="Normal 57 3 3 2" xfId="31591"/>
    <cellStyle name="Normal 57 3 3 2 2" xfId="31987"/>
    <cellStyle name="Normal 57 3 3 3" xfId="31774"/>
    <cellStyle name="Normal 57 3 3 3 2" xfId="32169"/>
    <cellStyle name="Normal 57 3 3 3 3" xfId="32333"/>
    <cellStyle name="Normal 57 3 3 3 3 2" xfId="32488"/>
    <cellStyle name="Normal 57 3 4" xfId="31699"/>
    <cellStyle name="Normal 57 3 4 2" xfId="32094"/>
    <cellStyle name="Normal 57 3 4 3" xfId="32258"/>
    <cellStyle name="Normal 57 3 4 3 2" xfId="32413"/>
    <cellStyle name="Normal 58" xfId="1795"/>
    <cellStyle name="Normal 58 2" xfId="7026"/>
    <cellStyle name="Normal 58 2 2" xfId="31388"/>
    <cellStyle name="Normal 58 2 2 2" xfId="31401"/>
    <cellStyle name="Normal 58 2 2 2 2" xfId="31881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041"/>
    <cellStyle name="Normal 58 2 2 3 2 2 3" xfId="31799"/>
    <cellStyle name="Normal 58 2 2 3 2 2 3 2" xfId="32194"/>
    <cellStyle name="Normal 58 2 2 3 2 2 3 3" xfId="32358"/>
    <cellStyle name="Normal 58 2 2 3 2 2 3 3 2" xfId="32513"/>
    <cellStyle name="Normal 58 2 2 3 2 2 4" xfId="32205"/>
    <cellStyle name="Normal 58 2 2 3 3" xfId="31724"/>
    <cellStyle name="Normal 58 2 2 3 3 2" xfId="32119"/>
    <cellStyle name="Normal 58 2 2 3 3 3" xfId="32283"/>
    <cellStyle name="Normal 58 2 2 3 3 3 2" xfId="32438"/>
    <cellStyle name="Normal 58 2 2 4" xfId="31622"/>
    <cellStyle name="Normal 58 2 2 4 2" xfId="32017"/>
    <cellStyle name="Normal 58 2 3" xfId="31384"/>
    <cellStyle name="Normal 58 2 3 2" xfId="31471"/>
    <cellStyle name="Normal 58 2 3 2 2" xfId="31951"/>
    <cellStyle name="Normal 58 2 3 3" xfId="31547"/>
    <cellStyle name="Normal 58 2 3 3 2" xfId="31642"/>
    <cellStyle name="Normal 58 2 3 3 2 2" xfId="32037"/>
    <cellStyle name="Normal 58 2 3 3 3" xfId="31791"/>
    <cellStyle name="Normal 58 2 3 3 3 2" xfId="32186"/>
    <cellStyle name="Normal 58 2 3 3 3 3" xfId="32350"/>
    <cellStyle name="Normal 58 2 3 3 3 3 2" xfId="32505"/>
    <cellStyle name="Normal 58 2 3 3 4" xfId="32203"/>
    <cellStyle name="Normal 58 2 3 4" xfId="31716"/>
    <cellStyle name="Normal 58 2 3 4 2" xfId="32111"/>
    <cellStyle name="Normal 58 2 3 4 3" xfId="32275"/>
    <cellStyle name="Normal 58 2 3 4 3 2" xfId="32430"/>
    <cellStyle name="Normal 58 2 4" xfId="31633"/>
    <cellStyle name="Normal 58 2 4 2" xfId="32028"/>
    <cellStyle name="Normal 58 3" xfId="10497"/>
    <cellStyle name="Normal 58 3 2" xfId="31864"/>
    <cellStyle name="Normal 58 4" xfId="31371"/>
    <cellStyle name="Normal 58 4 2" xfId="31439"/>
    <cellStyle name="Normal 58 4 2 2" xfId="31919"/>
    <cellStyle name="Normal 58 4 3" xfId="31534"/>
    <cellStyle name="Normal 58 4 3 2" xfId="31563"/>
    <cellStyle name="Normal 58 4 3 2 2" xfId="31962"/>
    <cellStyle name="Normal 58 4 3 3" xfId="31778"/>
    <cellStyle name="Normal 58 4 3 3 2" xfId="32173"/>
    <cellStyle name="Normal 58 4 3 3 3" xfId="32337"/>
    <cellStyle name="Normal 58 4 3 3 3 2" xfId="32492"/>
    <cellStyle name="Normal 58 4 4" xfId="31703"/>
    <cellStyle name="Normal 58 4 4 2" xfId="32098"/>
    <cellStyle name="Normal 58 4 4 2 2" xfId="32542"/>
    <cellStyle name="Normal 58 4 4 2 2 2" xfId="32526"/>
    <cellStyle name="Normal 58 4 4 2 3" xfId="32541"/>
    <cellStyle name="Normal 58 4 4 2 4" xfId="32540"/>
    <cellStyle name="Normal 58 4 4 3" xfId="32262"/>
    <cellStyle name="Normal 58 4 4 3 2" xfId="32417"/>
    <cellStyle name="Normal 58 4 5" xfId="32539"/>
    <cellStyle name="Normal 58 4 5 2" xfId="32527"/>
    <cellStyle name="Normal 58 5" xfId="32538"/>
    <cellStyle name="Normal 58 5 2" xfId="32529"/>
    <cellStyle name="Normal 59" xfId="1798"/>
    <cellStyle name="Normal 59 2" xfId="10500"/>
    <cellStyle name="Normal 59 2 2" xfId="31866"/>
    <cellStyle name="Normal 59 3" xfId="31373"/>
    <cellStyle name="Normal 59 3 2" xfId="31447"/>
    <cellStyle name="Normal 59 3 2 2" xfId="31927"/>
    <cellStyle name="Normal 59 3 3" xfId="31536"/>
    <cellStyle name="Normal 59 3 3 2" xfId="31588"/>
    <cellStyle name="Normal 59 3 3 2 2" xfId="31985"/>
    <cellStyle name="Normal 59 3 3 3" xfId="31780"/>
    <cellStyle name="Normal 59 3 3 3 2" xfId="32175"/>
    <cellStyle name="Normal 59 3 3 3 3" xfId="32339"/>
    <cellStyle name="Normal 59 3 3 3 3 2" xfId="32494"/>
    <cellStyle name="Normal 59 3 4" xfId="31705"/>
    <cellStyle name="Normal 59 3 4 2" xfId="32100"/>
    <cellStyle name="Normal 59 3 4 3" xfId="32264"/>
    <cellStyle name="Normal 59 3 4 3 2" xfId="32419"/>
    <cellStyle name="Normal 6" xfId="16"/>
    <cellStyle name="Normal 6 2" xfId="267"/>
    <cellStyle name="Normal 6 2 2" xfId="8973"/>
    <cellStyle name="Normal 6 2 2 2" xfId="31847"/>
    <cellStyle name="Normal 6 2 3" xfId="31353"/>
    <cellStyle name="Normal 6 2 3 2" xfId="31408"/>
    <cellStyle name="Normal 6 2 3 2 2" xfId="31888"/>
    <cellStyle name="Normal 6 2 3 3" xfId="31516"/>
    <cellStyle name="Normal 6 2 3 3 2" xfId="31626"/>
    <cellStyle name="Normal 6 2 3 3 2 2" xfId="32021"/>
    <cellStyle name="Normal 6 2 3 3 3" xfId="31760"/>
    <cellStyle name="Normal 6 2 3 3 3 2" xfId="32155"/>
    <cellStyle name="Normal 6 2 3 3 3 3" xfId="32319"/>
    <cellStyle name="Normal 6 2 3 3 3 3 2" xfId="32474"/>
    <cellStyle name="Normal 6 2 3 4" xfId="31685"/>
    <cellStyle name="Normal 6 2 3 4 2" xfId="32080"/>
    <cellStyle name="Normal 6 2 3 4 3" xfId="32244"/>
    <cellStyle name="Normal 6 2 3 4 3 2" xfId="32399"/>
    <cellStyle name="Normal 6 3" xfId="242"/>
    <cellStyle name="Normal 6 3 2" xfId="31812"/>
    <cellStyle name="Normal 6 4" xfId="31320"/>
    <cellStyle name="Normal 6 4 2" xfId="31448"/>
    <cellStyle name="Normal 6 4 2 2" xfId="31928"/>
    <cellStyle name="Normal 6 4 3" xfId="31483"/>
    <cellStyle name="Normal 6 4 3 2" xfId="31570"/>
    <cellStyle name="Normal 6 4 3 2 2" xfId="31968"/>
    <cellStyle name="Normal 6 4 3 3" xfId="31727"/>
    <cellStyle name="Normal 6 4 3 3 2" xfId="32122"/>
    <cellStyle name="Normal 6 4 3 3 3" xfId="32286"/>
    <cellStyle name="Normal 6 4 3 3 3 2" xfId="32441"/>
    <cellStyle name="Normal 6 4 4" xfId="31652"/>
    <cellStyle name="Normal 6 4 4 2" xfId="32047"/>
    <cellStyle name="Normal 6 4 4 3" xfId="32211"/>
    <cellStyle name="Normal 6 4 4 3 2" xfId="32366"/>
    <cellStyle name="Normal 60" xfId="2010"/>
    <cellStyle name="Normal 60 2" xfId="10712"/>
    <cellStyle name="Normal 60 2 2" xfId="31867"/>
    <cellStyle name="Normal 60 3" xfId="31374"/>
    <cellStyle name="Normal 60 3 2" xfId="31458"/>
    <cellStyle name="Normal 60 3 2 2" xfId="31938"/>
    <cellStyle name="Normal 60 3 3" xfId="31537"/>
    <cellStyle name="Normal 60 3 3 2" xfId="31574"/>
    <cellStyle name="Normal 60 3 3 2 2" xfId="31972"/>
    <cellStyle name="Normal 60 3 3 3" xfId="31781"/>
    <cellStyle name="Normal 60 3 3 3 2" xfId="32176"/>
    <cellStyle name="Normal 60 3 3 3 3" xfId="32340"/>
    <cellStyle name="Normal 60 3 3 3 3 2" xfId="32495"/>
    <cellStyle name="Normal 60 3 4" xfId="31706"/>
    <cellStyle name="Normal 60 3 4 2" xfId="32101"/>
    <cellStyle name="Normal 60 3 4 3" xfId="32265"/>
    <cellStyle name="Normal 60 3 4 3 2" xfId="32420"/>
    <cellStyle name="Normal 61" xfId="3518"/>
    <cellStyle name="Normal 61 2" xfId="12220"/>
    <cellStyle name="Normal 61 2 2" xfId="31868"/>
    <cellStyle name="Normal 61 3" xfId="31375"/>
    <cellStyle name="Normal 61 3 2" xfId="31414"/>
    <cellStyle name="Normal 61 3 2 2" xfId="31894"/>
    <cellStyle name="Normal 61 3 3" xfId="31538"/>
    <cellStyle name="Normal 61 3 3 2" xfId="31614"/>
    <cellStyle name="Normal 61 3 3 2 2" xfId="32010"/>
    <cellStyle name="Normal 61 3 3 3" xfId="31782"/>
    <cellStyle name="Normal 61 3 3 3 2" xfId="32177"/>
    <cellStyle name="Normal 61 3 3 3 3" xfId="32341"/>
    <cellStyle name="Normal 61 3 3 3 3 2" xfId="32496"/>
    <cellStyle name="Normal 61 3 4" xfId="31707"/>
    <cellStyle name="Normal 61 3 4 2" xfId="32102"/>
    <cellStyle name="Normal 61 3 4 3" xfId="32266"/>
    <cellStyle name="Normal 61 3 4 3 2" xfId="32421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1869"/>
    <cellStyle name="Normal 63 3" xfId="31376"/>
    <cellStyle name="Normal 63 3 2" xfId="31463"/>
    <cellStyle name="Normal 63 3 2 2" xfId="31943"/>
    <cellStyle name="Normal 63 3 3" xfId="31539"/>
    <cellStyle name="Normal 63 3 3 2" xfId="31618"/>
    <cellStyle name="Normal 63 3 3 2 2" xfId="32013"/>
    <cellStyle name="Normal 63 3 3 3" xfId="31783"/>
    <cellStyle name="Normal 63 3 3 3 2" xfId="32178"/>
    <cellStyle name="Normal 63 3 3 3 3" xfId="32342"/>
    <cellStyle name="Normal 63 3 3 3 3 2" xfId="32497"/>
    <cellStyle name="Normal 63 3 4" xfId="31708"/>
    <cellStyle name="Normal 63 3 4 2" xfId="32103"/>
    <cellStyle name="Normal 63 3 4 3" xfId="32267"/>
    <cellStyle name="Normal 63 3 4 3 2" xfId="32422"/>
    <cellStyle name="Normal 64" xfId="6962"/>
    <cellStyle name="Normal 64 2" xfId="15663"/>
    <cellStyle name="Normal 64 2 2" xfId="31872"/>
    <cellStyle name="Normal 64 3" xfId="31379"/>
    <cellStyle name="Normal 64 3 2" xfId="31437"/>
    <cellStyle name="Normal 64 3 2 2" xfId="31917"/>
    <cellStyle name="Normal 64 3 3" xfId="31542"/>
    <cellStyle name="Normal 64 3 3 2" xfId="31609"/>
    <cellStyle name="Normal 64 3 3 2 2" xfId="32005"/>
    <cellStyle name="Normal 64 3 3 3" xfId="31786"/>
    <cellStyle name="Normal 64 3 3 3 2" xfId="32181"/>
    <cellStyle name="Normal 64 3 3 3 3" xfId="32345"/>
    <cellStyle name="Normal 64 3 3 3 3 2" xfId="32500"/>
    <cellStyle name="Normal 64 3 4" xfId="31711"/>
    <cellStyle name="Normal 64 3 4 2" xfId="32106"/>
    <cellStyle name="Normal 64 3 4 3" xfId="32270"/>
    <cellStyle name="Normal 64 3 4 3 2" xfId="32425"/>
    <cellStyle name="Normal 65" xfId="6963"/>
    <cellStyle name="Normal 65 2" xfId="15664"/>
    <cellStyle name="Normal 65 2 2" xfId="31873"/>
    <cellStyle name="Normal 65 3" xfId="31380"/>
    <cellStyle name="Normal 65 3 2" xfId="31456"/>
    <cellStyle name="Normal 65 3 2 2" xfId="31936"/>
    <cellStyle name="Normal 65 3 3" xfId="31543"/>
    <cellStyle name="Normal 65 3 3 2" xfId="31573"/>
    <cellStyle name="Normal 65 3 3 2 2" xfId="31971"/>
    <cellStyle name="Normal 65 3 3 3" xfId="31787"/>
    <cellStyle name="Normal 65 3 3 3 2" xfId="32182"/>
    <cellStyle name="Normal 65 3 3 3 3" xfId="32346"/>
    <cellStyle name="Normal 65 3 3 3 3 2" xfId="32501"/>
    <cellStyle name="Normal 65 3 4" xfId="31712"/>
    <cellStyle name="Normal 65 3 4 2" xfId="32107"/>
    <cellStyle name="Normal 65 3 4 3" xfId="32271"/>
    <cellStyle name="Normal 65 3 4 3 2" xfId="32426"/>
    <cellStyle name="Normal 66" xfId="6964"/>
    <cellStyle name="Normal 66 2" xfId="15665"/>
    <cellStyle name="Normal 66 2 2" xfId="31874"/>
    <cellStyle name="Normal 66 3" xfId="31381"/>
    <cellStyle name="Normal 66 3 2" xfId="31423"/>
    <cellStyle name="Normal 66 3 2 2" xfId="31903"/>
    <cellStyle name="Normal 66 3 3" xfId="31544"/>
    <cellStyle name="Normal 66 3 3 2" xfId="31593"/>
    <cellStyle name="Normal 66 3 3 2 2" xfId="31989"/>
    <cellStyle name="Normal 66 3 3 3" xfId="31788"/>
    <cellStyle name="Normal 66 3 3 3 2" xfId="32183"/>
    <cellStyle name="Normal 66 3 3 3 3" xfId="32347"/>
    <cellStyle name="Normal 66 3 3 3 3 2" xfId="32502"/>
    <cellStyle name="Normal 66 3 4" xfId="31713"/>
    <cellStyle name="Normal 66 3 4 2" xfId="32108"/>
    <cellStyle name="Normal 66 3 4 3" xfId="32272"/>
    <cellStyle name="Normal 66 3 4 3 2" xfId="32427"/>
    <cellStyle name="Normal 67" xfId="6959"/>
    <cellStyle name="Normal 67 2" xfId="15661"/>
    <cellStyle name="Normal 67 2 2" xfId="31870"/>
    <cellStyle name="Normal 67 3" xfId="31377"/>
    <cellStyle name="Normal 67 3 2" xfId="31459"/>
    <cellStyle name="Normal 67 3 2 2" xfId="31939"/>
    <cellStyle name="Normal 67 3 3" xfId="31540"/>
    <cellStyle name="Normal 67 3 3 2" xfId="31625"/>
    <cellStyle name="Normal 67 3 3 2 2" xfId="32020"/>
    <cellStyle name="Normal 67 3 3 3" xfId="31784"/>
    <cellStyle name="Normal 67 3 3 3 2" xfId="32179"/>
    <cellStyle name="Normal 67 3 3 3 3" xfId="32343"/>
    <cellStyle name="Normal 67 3 3 3 3 2" xfId="32498"/>
    <cellStyle name="Normal 67 3 4" xfId="31709"/>
    <cellStyle name="Normal 67 3 4 2" xfId="32104"/>
    <cellStyle name="Normal 67 3 4 3" xfId="32268"/>
    <cellStyle name="Normal 67 3 4 3 2" xfId="32423"/>
    <cellStyle name="Normal 68" xfId="6960"/>
    <cellStyle name="Normal 68 2" xfId="15662"/>
    <cellStyle name="Normal 68 2 2" xfId="31871"/>
    <cellStyle name="Normal 68 3" xfId="31378"/>
    <cellStyle name="Normal 68 3 2" xfId="31425"/>
    <cellStyle name="Normal 68 3 2 2" xfId="31905"/>
    <cellStyle name="Normal 68 3 3" xfId="31541"/>
    <cellStyle name="Normal 68 3 3 2" xfId="31567"/>
    <cellStyle name="Normal 68 3 3 2 2" xfId="31966"/>
    <cellStyle name="Normal 68 3 3 3" xfId="31785"/>
    <cellStyle name="Normal 68 3 3 3 2" xfId="32180"/>
    <cellStyle name="Normal 68 3 3 3 3" xfId="32344"/>
    <cellStyle name="Normal 68 3 3 3 3 2" xfId="32499"/>
    <cellStyle name="Normal 68 3 4" xfId="31710"/>
    <cellStyle name="Normal 68 3 4 2" xfId="32105"/>
    <cellStyle name="Normal 68 3 4 3" xfId="32269"/>
    <cellStyle name="Normal 68 3 4 3 2" xfId="32424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1856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1895"/>
    <cellStyle name="Normal 71 2 2 3" xfId="31549"/>
    <cellStyle name="Normal 71 2 2 3 2" xfId="31619"/>
    <cellStyle name="Normal 71 2 2 3 2 2" xfId="32014"/>
    <cellStyle name="Normal 71 2 2 3 3" xfId="31793"/>
    <cellStyle name="Normal 71 2 2 3 3 2" xfId="32188"/>
    <cellStyle name="Normal 71 2 2 3 3 3" xfId="32352"/>
    <cellStyle name="Normal 71 2 2 3 3 3 2" xfId="32507"/>
    <cellStyle name="Normal 71 2 2 4" xfId="31718"/>
    <cellStyle name="Normal 71 2 2 4 2" xfId="32113"/>
    <cellStyle name="Normal 71 2 2 4 3" xfId="32277"/>
    <cellStyle name="Normal 71 2 2 4 3 2" xfId="32432"/>
    <cellStyle name="Normal 71 2 3" xfId="31386"/>
    <cellStyle name="Normal 71 2 3 2" xfId="31877"/>
    <cellStyle name="Normal 71 2 4" xfId="31475"/>
    <cellStyle name="Normal 71 2 4 2" xfId="31954"/>
    <cellStyle name="Normal 71 2 5" xfId="32536"/>
    <cellStyle name="Normal 71 3" xfId="31382"/>
    <cellStyle name="Normal 71 3 2" xfId="31452"/>
    <cellStyle name="Normal 71 3 2 2" xfId="31932"/>
    <cellStyle name="Normal 71 3 3" xfId="31545"/>
    <cellStyle name="Normal 71 3 3 2" xfId="31592"/>
    <cellStyle name="Normal 71 3 3 2 2" xfId="31988"/>
    <cellStyle name="Normal 71 3 3 3" xfId="31789"/>
    <cellStyle name="Normal 71 3 3 3 2" xfId="32184"/>
    <cellStyle name="Normal 71 3 3 3 3" xfId="32348"/>
    <cellStyle name="Normal 71 3 3 3 3 2" xfId="32503"/>
    <cellStyle name="Normal 71 3 4" xfId="31714"/>
    <cellStyle name="Normal 71 3 4 2" xfId="32109"/>
    <cellStyle name="Normal 71 3 4 3" xfId="32273"/>
    <cellStyle name="Normal 71 3 4 3 2" xfId="32428"/>
    <cellStyle name="Normal 71 4" xfId="31631"/>
    <cellStyle name="Normal 71 4 2" xfId="32026"/>
    <cellStyle name="Normal 71 5" xfId="31825"/>
    <cellStyle name="Normal 72" xfId="7025"/>
    <cellStyle name="Normal 72 2" xfId="31387"/>
    <cellStyle name="Normal 72 2 2" xfId="31400"/>
    <cellStyle name="Normal 72 2 2 2" xfId="31880"/>
    <cellStyle name="Normal 72 2 3" xfId="31396"/>
    <cellStyle name="Normal 72 2 3 2" xfId="31479"/>
    <cellStyle name="Normal 72 2 3 2 2" xfId="31553"/>
    <cellStyle name="Normal 72 2 3 2 2 2" xfId="31641"/>
    <cellStyle name="Normal 72 2 3 2 2 2 2" xfId="32036"/>
    <cellStyle name="Normal 72 2 3 2 2 3" xfId="31797"/>
    <cellStyle name="Normal 72 2 3 2 2 3 2" xfId="32192"/>
    <cellStyle name="Normal 72 2 3 2 2 3 3" xfId="32356"/>
    <cellStyle name="Normal 72 2 3 2 2 3 3 2" xfId="32511"/>
    <cellStyle name="Normal 72 2 3 2 2 4" xfId="32198"/>
    <cellStyle name="Normal 72 2 3 3" xfId="31722"/>
    <cellStyle name="Normal 72 2 3 3 2" xfId="32117"/>
    <cellStyle name="Normal 72 2 3 3 3" xfId="32281"/>
    <cellStyle name="Normal 72 2 3 3 3 2" xfId="32436"/>
    <cellStyle name="Normal 72 2 4" xfId="31598"/>
    <cellStyle name="Normal 72 2 4 2" xfId="31994"/>
    <cellStyle name="Normal 72 3" xfId="31383"/>
    <cellStyle name="Normal 72 3 2" xfId="31470"/>
    <cellStyle name="Normal 72 3 2 2" xfId="31950"/>
    <cellStyle name="Normal 72 3 3" xfId="31546"/>
    <cellStyle name="Normal 72 3 3 2" xfId="31645"/>
    <cellStyle name="Normal 72 3 3 2 2" xfId="32040"/>
    <cellStyle name="Normal 72 3 3 3" xfId="31790"/>
    <cellStyle name="Normal 72 3 3 3 2" xfId="32185"/>
    <cellStyle name="Normal 72 3 3 3 3" xfId="32349"/>
    <cellStyle name="Normal 72 3 3 3 3 2" xfId="32504"/>
    <cellStyle name="Normal 72 3 3 4" xfId="32199"/>
    <cellStyle name="Normal 72 3 4" xfId="31715"/>
    <cellStyle name="Normal 72 3 4 2" xfId="32110"/>
    <cellStyle name="Normal 72 3 4 3" xfId="32274"/>
    <cellStyle name="Normal 72 3 4 3 2" xfId="32429"/>
    <cellStyle name="Normal 72 4" xfId="31632"/>
    <cellStyle name="Normal 72 4 2" xfId="32027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1882"/>
    <cellStyle name="Normal 75 2 3" xfId="31397"/>
    <cellStyle name="Normal 75 2 3 2" xfId="31480"/>
    <cellStyle name="Normal 75 2 3 2 2" xfId="31554"/>
    <cellStyle name="Normal 75 2 3 2 2 2" xfId="31644"/>
    <cellStyle name="Normal 75 2 3 2 2 2 2" xfId="32039"/>
    <cellStyle name="Normal 75 2 3 2 2 3" xfId="31798"/>
    <cellStyle name="Normal 75 2 3 2 2 3 2" xfId="32193"/>
    <cellStyle name="Normal 75 2 3 2 2 3 3" xfId="32357"/>
    <cellStyle name="Normal 75 2 3 2 2 3 3 2" xfId="32512"/>
    <cellStyle name="Normal 75 2 3 2 2 4" xfId="32202"/>
    <cellStyle name="Normal 75 2 3 3" xfId="31723"/>
    <cellStyle name="Normal 75 2 3 3 2" xfId="32118"/>
    <cellStyle name="Normal 75 2 3 3 3" xfId="32282"/>
    <cellStyle name="Normal 75 2 3 3 3 2" xfId="32437"/>
    <cellStyle name="Normal 75 2 4" xfId="31603"/>
    <cellStyle name="Normal 75 2 4 2" xfId="31999"/>
    <cellStyle name="Normal 75 3" xfId="31385"/>
    <cellStyle name="Normal 75 3 2" xfId="31472"/>
    <cellStyle name="Normal 75 3 2 2" xfId="31952"/>
    <cellStyle name="Normal 75 3 3" xfId="31548"/>
    <cellStyle name="Normal 75 3 3 2" xfId="31638"/>
    <cellStyle name="Normal 75 3 3 2 2" xfId="32033"/>
    <cellStyle name="Normal 75 3 3 3" xfId="31792"/>
    <cellStyle name="Normal 75 3 3 3 2" xfId="32187"/>
    <cellStyle name="Normal 75 3 3 3 3" xfId="32351"/>
    <cellStyle name="Normal 75 3 3 3 3 2" xfId="32506"/>
    <cellStyle name="Normal 75 3 3 4" xfId="32206"/>
    <cellStyle name="Normal 75 3 4" xfId="31717"/>
    <cellStyle name="Normal 75 3 4 2" xfId="32112"/>
    <cellStyle name="Normal 75 3 4 3" xfId="32276"/>
    <cellStyle name="Normal 75 3 4 3 2" xfId="32431"/>
    <cellStyle name="Normal 75 4" xfId="31634"/>
    <cellStyle name="Normal 75 4 2" xfId="32029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1833"/>
    <cellStyle name="Normal 8 2 3" xfId="31339"/>
    <cellStyle name="Normal 8 2 3 2" xfId="31434"/>
    <cellStyle name="Normal 8 2 3 2 2" xfId="31914"/>
    <cellStyle name="Normal 8 2 3 3" xfId="31502"/>
    <cellStyle name="Normal 8 2 3 3 2" xfId="31613"/>
    <cellStyle name="Normal 8 2 3 3 2 2" xfId="32009"/>
    <cellStyle name="Normal 8 2 3 3 3" xfId="31746"/>
    <cellStyle name="Normal 8 2 3 3 3 2" xfId="32141"/>
    <cellStyle name="Normal 8 2 3 3 3 3" xfId="32305"/>
    <cellStyle name="Normal 8 2 3 3 3 3 2" xfId="32460"/>
    <cellStyle name="Normal 8 2 3 4" xfId="31671"/>
    <cellStyle name="Normal 8 2 3 4 2" xfId="32066"/>
    <cellStyle name="Normal 8 2 3 4 3" xfId="32230"/>
    <cellStyle name="Normal 8 2 3 4 3 2" xfId="32385"/>
    <cellStyle name="Normal 8 3" xfId="263"/>
    <cellStyle name="Normal 8 3 2" xfId="31819"/>
    <cellStyle name="Normal 8 4" xfId="31321"/>
    <cellStyle name="Normal 8 4 2" xfId="31420"/>
    <cellStyle name="Normal 8 4 2 2" xfId="31900"/>
    <cellStyle name="Normal 8 4 3" xfId="31484"/>
    <cellStyle name="Normal 8 4 3 2" xfId="31629"/>
    <cellStyle name="Normal 8 4 3 2 2" xfId="32024"/>
    <cellStyle name="Normal 8 4 3 3" xfId="31728"/>
    <cellStyle name="Normal 8 4 3 3 2" xfId="32123"/>
    <cellStyle name="Normal 8 4 3 3 3" xfId="32287"/>
    <cellStyle name="Normal 8 4 3 3 3 2" xfId="32442"/>
    <cellStyle name="Normal 8 4 4" xfId="31653"/>
    <cellStyle name="Normal 8 4 4 2" xfId="32048"/>
    <cellStyle name="Normal 8 4 4 3" xfId="32212"/>
    <cellStyle name="Normal 8 4 4 3 2" xfId="32367"/>
    <cellStyle name="Normal 80" xfId="32042"/>
    <cellStyle name="Normal 80 2" xfId="32534"/>
    <cellStyle name="Normal 80 3" xfId="32520"/>
    <cellStyle name="Normal 81" xfId="32544"/>
    <cellStyle name="Normal 9" xfId="22"/>
    <cellStyle name="Normal 9 2" xfId="258"/>
    <cellStyle name="Normal 9 2 2" xfId="8969"/>
    <cellStyle name="Normal 9 2 2 2" xfId="31843"/>
    <cellStyle name="Normal 9 2 3" xfId="31349"/>
    <cellStyle name="Normal 9 2 3 2" xfId="31405"/>
    <cellStyle name="Normal 9 2 3 2 2" xfId="31885"/>
    <cellStyle name="Normal 9 2 3 3" xfId="31512"/>
    <cellStyle name="Normal 9 2 3 3 2" xfId="31560"/>
    <cellStyle name="Normal 9 2 3 3 2 2" xfId="31959"/>
    <cellStyle name="Normal 9 2 3 3 3" xfId="31756"/>
    <cellStyle name="Normal 9 2 3 3 3 2" xfId="32151"/>
    <cellStyle name="Normal 9 2 3 3 3 3" xfId="32315"/>
    <cellStyle name="Normal 9 2 3 3 3 3 2" xfId="32470"/>
    <cellStyle name="Normal 9 2 3 4" xfId="31681"/>
    <cellStyle name="Normal 9 2 3 4 2" xfId="32076"/>
    <cellStyle name="Normal 9 2 3 4 3" xfId="32240"/>
    <cellStyle name="Normal 9 2 3 4 3 2" xfId="32395"/>
    <cellStyle name="Normal 9 3" xfId="254"/>
    <cellStyle name="Normal 9 3 2" xfId="31815"/>
    <cellStyle name="Normal 9 4" xfId="31322"/>
    <cellStyle name="Normal 9 4 2" xfId="31442"/>
    <cellStyle name="Normal 9 4 2 2" xfId="31922"/>
    <cellStyle name="Normal 9 4 3" xfId="31485"/>
    <cellStyle name="Normal 9 4 3 2" xfId="31596"/>
    <cellStyle name="Normal 9 4 3 2 2" xfId="31992"/>
    <cellStyle name="Normal 9 4 3 3" xfId="31729"/>
    <cellStyle name="Normal 9 4 3 3 2" xfId="32124"/>
    <cellStyle name="Normal 9 4 3 3 3" xfId="32288"/>
    <cellStyle name="Normal 9 4 3 3 3 2" xfId="32443"/>
    <cellStyle name="Normal 9 4 4" xfId="31654"/>
    <cellStyle name="Normal 9 4 4 2" xfId="32049"/>
    <cellStyle name="Normal 9 4 4 3" xfId="32213"/>
    <cellStyle name="Normal 9 4 4 3 2" xfId="32368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PV%20DELIB%202019-2020/PV%20DELIB%20S3%202019-2020%20RACHAT/PV%20DELE%20APRES%20RACHAT/S3%20METALLURGIE%20NATIONALE%202019-2020%20RACH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DOC/Nouveau%20dossier%20(3)/cle%20usb/SAISI%202019-2020-%2002-03-20%20corrig&#233;%20et%20consultation/S3%20METALLURGIE%20NATIONALE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  <sheetName val="Feuil1"/>
      <sheetName val="Feuil11"/>
      <sheetName val="TD MATHS 3"/>
      <sheetName val="TD PHYS 3"/>
      <sheetName val="TD PHYS 4"/>
      <sheetName val="TD CHIMIE"/>
      <sheetName val="TD MATHS 4"/>
      <sheetName val="TP INFO"/>
      <sheetName val="TP PHYS 3"/>
      <sheetName val="TD DESSIN"/>
      <sheetName val="EX DESSIN"/>
    </sheetNames>
    <sheetDataSet>
      <sheetData sheetId="0" refreshError="1"/>
      <sheetData sheetId="1" refreshError="1"/>
      <sheetData sheetId="2">
        <row r="1">
          <cell r="B1" t="str">
            <v>MATRICULE</v>
          </cell>
          <cell r="D1" t="str">
            <v>NOM</v>
          </cell>
          <cell r="E1" t="str">
            <v>PRENOM</v>
          </cell>
          <cell r="G1" t="str">
            <v>GR</v>
          </cell>
          <cell r="H1" t="str">
            <v>coef: 03/crédits 06</v>
          </cell>
          <cell r="K1" t="str">
            <v>MATHS3</v>
          </cell>
          <cell r="L1" t="str">
            <v>coef: 02/crédits 04</v>
          </cell>
          <cell r="O1" t="str">
            <v>PHYS3</v>
          </cell>
          <cell r="P1" t="str">
            <v>UEF3.1</v>
          </cell>
          <cell r="Q1" t="str">
            <v>coef: 02/crédits 04</v>
          </cell>
          <cell r="T1" t="str">
            <v>PHYS4</v>
          </cell>
          <cell r="U1" t="str">
            <v>coef: 02/crédits 04</v>
          </cell>
          <cell r="X1" t="str">
            <v>CHIMIE MINER</v>
          </cell>
          <cell r="Y1" t="str">
            <v>UEF3.2</v>
          </cell>
          <cell r="Z1" t="str">
            <v>coef: 02/crédits 04</v>
          </cell>
          <cell r="AC1" t="str">
            <v>MATHS4</v>
          </cell>
          <cell r="AD1" t="str">
            <v xml:space="preserve"> Coef : 01</v>
          </cell>
          <cell r="AE1" t="str">
            <v xml:space="preserve"> Coef : 01</v>
          </cell>
        </row>
        <row r="2">
          <cell r="H2" t="str">
            <v xml:space="preserve">MATHS 3 </v>
          </cell>
          <cell r="L2" t="str">
            <v>PHYSIQUE 3</v>
          </cell>
          <cell r="Q2" t="str">
            <v>PHYSIQUE 4</v>
          </cell>
          <cell r="U2" t="str">
            <v>CHIMIE MINERALE</v>
          </cell>
          <cell r="Z2" t="str">
            <v>MATHS 4</v>
          </cell>
          <cell r="AD2" t="str">
            <v>Crédits: 02</v>
          </cell>
          <cell r="AE2" t="str">
            <v>Crédits: 01</v>
          </cell>
        </row>
        <row r="3">
          <cell r="H3" t="str">
            <v>TD</v>
          </cell>
          <cell r="I3" t="str">
            <v>EXAM</v>
          </cell>
          <cell r="J3" t="str">
            <v>RATT</v>
          </cell>
          <cell r="L3" t="str">
            <v>TD</v>
          </cell>
          <cell r="M3" t="str">
            <v>EXAM</v>
          </cell>
          <cell r="N3" t="str">
            <v>RATT</v>
          </cell>
          <cell r="Q3" t="str">
            <v>TD</v>
          </cell>
          <cell r="R3" t="str">
            <v>EXAM</v>
          </cell>
          <cell r="S3" t="str">
            <v>RATT</v>
          </cell>
          <cell r="U3" t="str">
            <v>TD</v>
          </cell>
          <cell r="V3" t="str">
            <v>EXAM</v>
          </cell>
          <cell r="W3" t="str">
            <v>RATT</v>
          </cell>
          <cell r="Z3" t="str">
            <v>TD</v>
          </cell>
          <cell r="AA3" t="str">
            <v>EXAM</v>
          </cell>
          <cell r="AB3" t="str">
            <v>RATT</v>
          </cell>
          <cell r="AD3" t="str">
            <v>INFOR</v>
          </cell>
          <cell r="AE3" t="str">
            <v>TP PHY 3</v>
          </cell>
        </row>
        <row r="4">
          <cell r="B4">
            <v>33053680</v>
          </cell>
          <cell r="C4" t="str">
            <v>17/33053680</v>
          </cell>
          <cell r="D4" t="str">
            <v>ABDELKAFI</v>
          </cell>
          <cell r="E4" t="str">
            <v>AZZEDDINE</v>
          </cell>
          <cell r="F4" t="str">
            <v>METAL 1</v>
          </cell>
          <cell r="H4">
            <v>14.5</v>
          </cell>
          <cell r="I4">
            <v>1.25</v>
          </cell>
          <cell r="J4">
            <v>2.7</v>
          </cell>
          <cell r="K4">
            <v>8.6</v>
          </cell>
          <cell r="L4">
            <v>12</v>
          </cell>
          <cell r="M4">
            <v>5.5</v>
          </cell>
          <cell r="N4">
            <v>1.25</v>
          </cell>
          <cell r="O4">
            <v>8.75</v>
          </cell>
          <cell r="P4">
            <v>8.66</v>
          </cell>
          <cell r="Q4">
            <v>15</v>
          </cell>
          <cell r="R4">
            <v>1</v>
          </cell>
          <cell r="S4">
            <v>6.5</v>
          </cell>
          <cell r="T4">
            <v>11.75</v>
          </cell>
          <cell r="U4">
            <v>14.5</v>
          </cell>
          <cell r="V4">
            <v>3.5</v>
          </cell>
          <cell r="X4">
            <v>10</v>
          </cell>
          <cell r="Y4">
            <v>10.88</v>
          </cell>
          <cell r="Z4">
            <v>10.5</v>
          </cell>
          <cell r="AA4">
            <v>7.5</v>
          </cell>
          <cell r="AC4">
            <v>10</v>
          </cell>
          <cell r="AD4">
            <v>11.75</v>
          </cell>
          <cell r="AE4">
            <v>11</v>
          </cell>
        </row>
        <row r="5">
          <cell r="B5">
            <v>33044448</v>
          </cell>
          <cell r="C5" t="str">
            <v>17/33044448</v>
          </cell>
          <cell r="D5" t="str">
            <v>AMIOUR</v>
          </cell>
          <cell r="E5" t="str">
            <v>KAMEL</v>
          </cell>
          <cell r="F5" t="str">
            <v>METAL 1</v>
          </cell>
          <cell r="H5">
            <v>14.5</v>
          </cell>
          <cell r="I5">
            <v>3.5</v>
          </cell>
          <cell r="K5">
            <v>9</v>
          </cell>
          <cell r="L5">
            <v>16.5</v>
          </cell>
          <cell r="M5">
            <v>3.25</v>
          </cell>
          <cell r="O5">
            <v>9.8800000000000008</v>
          </cell>
          <cell r="P5">
            <v>9.35</v>
          </cell>
          <cell r="Q5">
            <v>14.5</v>
          </cell>
          <cell r="R5">
            <v>6</v>
          </cell>
          <cell r="T5">
            <v>11.25</v>
          </cell>
          <cell r="U5">
            <v>14</v>
          </cell>
          <cell r="V5">
            <v>1.25</v>
          </cell>
          <cell r="X5">
            <v>8.3800000000000008</v>
          </cell>
          <cell r="Y5">
            <v>9.81</v>
          </cell>
          <cell r="Z5">
            <v>9.5</v>
          </cell>
          <cell r="AA5">
            <v>9.25</v>
          </cell>
          <cell r="AC5">
            <v>10.38</v>
          </cell>
          <cell r="AD5">
            <v>14</v>
          </cell>
          <cell r="AE5">
            <v>12</v>
          </cell>
        </row>
        <row r="6">
          <cell r="B6">
            <v>36019351</v>
          </cell>
          <cell r="C6" t="str">
            <v>17/36019351</v>
          </cell>
          <cell r="D6" t="str">
            <v>AZRI</v>
          </cell>
          <cell r="E6" t="str">
            <v>IMAD</v>
          </cell>
          <cell r="F6" t="str">
            <v>METAL 1</v>
          </cell>
          <cell r="H6">
            <v>10</v>
          </cell>
          <cell r="I6">
            <v>1</v>
          </cell>
          <cell r="J6">
            <v>4.5</v>
          </cell>
          <cell r="K6">
            <v>7.25</v>
          </cell>
          <cell r="L6">
            <v>14.5</v>
          </cell>
          <cell r="M6">
            <v>0.75</v>
          </cell>
          <cell r="O6">
            <v>7.63</v>
          </cell>
          <cell r="P6">
            <v>7.4</v>
          </cell>
          <cell r="Q6">
            <v>9</v>
          </cell>
          <cell r="R6">
            <v>1.5</v>
          </cell>
          <cell r="T6">
            <v>6.25</v>
          </cell>
          <cell r="U6">
            <v>15</v>
          </cell>
          <cell r="V6">
            <v>0.75</v>
          </cell>
          <cell r="X6">
            <v>9.1300000000000008</v>
          </cell>
          <cell r="Y6">
            <v>7.69</v>
          </cell>
          <cell r="Z6">
            <v>7.5</v>
          </cell>
          <cell r="AA6">
            <v>4.25</v>
          </cell>
          <cell r="AC6">
            <v>6.88</v>
          </cell>
          <cell r="AD6">
            <v>13.5</v>
          </cell>
          <cell r="AE6">
            <v>11</v>
          </cell>
        </row>
        <row r="7">
          <cell r="B7" t="str">
            <v>16/36032979</v>
          </cell>
          <cell r="C7" t="str">
            <v>16/36032979</v>
          </cell>
          <cell r="D7" t="str">
            <v>BAHI</v>
          </cell>
          <cell r="E7" t="str">
            <v>ISHAK</v>
          </cell>
          <cell r="F7" t="str">
            <v>METAL 1</v>
          </cell>
          <cell r="H7">
            <v>2.5</v>
          </cell>
          <cell r="I7">
            <v>0</v>
          </cell>
          <cell r="K7">
            <v>1.25</v>
          </cell>
          <cell r="L7">
            <v>11.5</v>
          </cell>
          <cell r="M7">
            <v>1</v>
          </cell>
          <cell r="O7">
            <v>6.25</v>
          </cell>
          <cell r="P7">
            <v>3.25</v>
          </cell>
          <cell r="Q7">
            <v>5.5</v>
          </cell>
          <cell r="R7">
            <v>4</v>
          </cell>
          <cell r="S7">
            <v>5</v>
          </cell>
          <cell r="T7">
            <v>6.25</v>
          </cell>
          <cell r="U7">
            <v>14</v>
          </cell>
          <cell r="V7">
            <v>8</v>
          </cell>
          <cell r="W7">
            <v>8</v>
          </cell>
          <cell r="X7">
            <v>11.75</v>
          </cell>
          <cell r="Y7">
            <v>9</v>
          </cell>
          <cell r="Z7">
            <v>7</v>
          </cell>
          <cell r="AA7">
            <v>0.5</v>
          </cell>
          <cell r="AC7">
            <v>4.75</v>
          </cell>
          <cell r="AD7">
            <v>10</v>
          </cell>
          <cell r="AE7">
            <v>10</v>
          </cell>
        </row>
        <row r="8">
          <cell r="B8">
            <v>35003597</v>
          </cell>
          <cell r="C8" t="str">
            <v>17/35003597</v>
          </cell>
          <cell r="D8" t="str">
            <v>BENAIDA</v>
          </cell>
          <cell r="E8" t="str">
            <v>AHMED HOUSSAM EDDINE</v>
          </cell>
          <cell r="F8" t="str">
            <v>METAL 1</v>
          </cell>
          <cell r="H8">
            <v>15</v>
          </cell>
          <cell r="I8">
            <v>1.75</v>
          </cell>
          <cell r="K8">
            <v>8.3800000000000008</v>
          </cell>
          <cell r="L8">
            <v>15</v>
          </cell>
          <cell r="M8">
            <v>3.25</v>
          </cell>
          <cell r="O8">
            <v>9.1300000000000008</v>
          </cell>
          <cell r="P8">
            <v>8.68</v>
          </cell>
          <cell r="Q8">
            <v>14</v>
          </cell>
          <cell r="R8">
            <v>7</v>
          </cell>
          <cell r="T8">
            <v>11.5</v>
          </cell>
          <cell r="U8">
            <v>14.5</v>
          </cell>
          <cell r="V8">
            <v>1.75</v>
          </cell>
          <cell r="X8">
            <v>9.1300000000000008</v>
          </cell>
          <cell r="Y8">
            <v>10.31</v>
          </cell>
          <cell r="Z8">
            <v>10</v>
          </cell>
          <cell r="AA8">
            <v>6.75</v>
          </cell>
          <cell r="AC8">
            <v>9.3800000000000008</v>
          </cell>
          <cell r="AD8">
            <v>15</v>
          </cell>
          <cell r="AE8">
            <v>13</v>
          </cell>
        </row>
        <row r="9">
          <cell r="B9">
            <v>34075009</v>
          </cell>
          <cell r="C9" t="str">
            <v>17/34075009</v>
          </cell>
          <cell r="D9" t="str">
            <v>BRABRA</v>
          </cell>
          <cell r="E9" t="str">
            <v>AYOUB</v>
          </cell>
          <cell r="F9" t="str">
            <v>METAL 1</v>
          </cell>
          <cell r="H9">
            <v>0</v>
          </cell>
          <cell r="K9">
            <v>0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T9">
            <v>1</v>
          </cell>
          <cell r="U9">
            <v>0</v>
          </cell>
          <cell r="X9">
            <v>0</v>
          </cell>
          <cell r="Y9">
            <v>0.5</v>
          </cell>
          <cell r="Z9">
            <v>0</v>
          </cell>
          <cell r="AD9">
            <v>0</v>
          </cell>
          <cell r="AE9">
            <v>0</v>
          </cell>
        </row>
        <row r="10">
          <cell r="B10">
            <v>36013440</v>
          </cell>
          <cell r="C10" t="str">
            <v>17/36013440</v>
          </cell>
          <cell r="D10" t="str">
            <v>CHARED</v>
          </cell>
          <cell r="E10" t="str">
            <v>FATIMA ZAHRA</v>
          </cell>
          <cell r="F10" t="str">
            <v>METAL 1</v>
          </cell>
          <cell r="H10">
            <v>14.5</v>
          </cell>
          <cell r="I10">
            <v>1.25</v>
          </cell>
          <cell r="J10">
            <v>4.5</v>
          </cell>
          <cell r="K10">
            <v>9.5</v>
          </cell>
          <cell r="L10">
            <v>13.5</v>
          </cell>
          <cell r="M10">
            <v>4</v>
          </cell>
          <cell r="N10">
            <v>3.25</v>
          </cell>
          <cell r="O10">
            <v>8.75</v>
          </cell>
          <cell r="P10">
            <v>9.1999999999999993</v>
          </cell>
          <cell r="Q10">
            <v>11.5</v>
          </cell>
          <cell r="R10">
            <v>2</v>
          </cell>
          <cell r="S10">
            <v>0.5</v>
          </cell>
          <cell r="T10">
            <v>7.75</v>
          </cell>
          <cell r="U10">
            <v>14.5</v>
          </cell>
          <cell r="V10">
            <v>6</v>
          </cell>
          <cell r="W10">
            <v>6</v>
          </cell>
          <cell r="X10">
            <v>11.25</v>
          </cell>
          <cell r="Y10">
            <v>9.5</v>
          </cell>
          <cell r="Z10">
            <v>11</v>
          </cell>
          <cell r="AA10">
            <v>2.25</v>
          </cell>
          <cell r="AB10">
            <v>4</v>
          </cell>
          <cell r="AC10">
            <v>8.5</v>
          </cell>
          <cell r="AD10">
            <v>11.75</v>
          </cell>
          <cell r="AE10">
            <v>12</v>
          </cell>
        </row>
        <row r="11">
          <cell r="B11">
            <v>36008320</v>
          </cell>
          <cell r="C11" t="str">
            <v>17/36008320</v>
          </cell>
          <cell r="D11" t="str">
            <v>CHENIKHER</v>
          </cell>
          <cell r="E11" t="str">
            <v>AHCEN</v>
          </cell>
          <cell r="F11" t="str">
            <v>METAL 1</v>
          </cell>
          <cell r="H11">
            <v>14</v>
          </cell>
          <cell r="I11">
            <v>3.5</v>
          </cell>
          <cell r="J11">
            <v>2</v>
          </cell>
          <cell r="K11">
            <v>8.75</v>
          </cell>
          <cell r="L11">
            <v>14</v>
          </cell>
          <cell r="M11">
            <v>7.5</v>
          </cell>
          <cell r="O11">
            <v>10.75</v>
          </cell>
          <cell r="P11">
            <v>9.5500000000000007</v>
          </cell>
          <cell r="Q11">
            <v>7</v>
          </cell>
          <cell r="R11">
            <v>1.5</v>
          </cell>
          <cell r="S11">
            <v>6</v>
          </cell>
          <cell r="T11">
            <v>7.5</v>
          </cell>
          <cell r="U11">
            <v>15</v>
          </cell>
          <cell r="V11">
            <v>3</v>
          </cell>
          <cell r="X11">
            <v>10.5</v>
          </cell>
          <cell r="Y11">
            <v>9</v>
          </cell>
          <cell r="Z11">
            <v>10.5</v>
          </cell>
          <cell r="AA11">
            <v>7</v>
          </cell>
          <cell r="AC11">
            <v>9.75</v>
          </cell>
          <cell r="AD11">
            <v>12.75</v>
          </cell>
          <cell r="AE11">
            <v>12.5</v>
          </cell>
        </row>
        <row r="12">
          <cell r="B12">
            <v>36059650</v>
          </cell>
          <cell r="C12" t="str">
            <v>17/36059650</v>
          </cell>
          <cell r="D12" t="str">
            <v>DIB</v>
          </cell>
          <cell r="E12" t="str">
            <v>DJIHAD</v>
          </cell>
          <cell r="F12" t="str">
            <v>METAL 1</v>
          </cell>
          <cell r="H12">
            <v>0</v>
          </cell>
          <cell r="I12">
            <v>0</v>
          </cell>
          <cell r="J12">
            <v>1</v>
          </cell>
          <cell r="K12">
            <v>0.5</v>
          </cell>
          <cell r="L12">
            <v>12.5</v>
          </cell>
          <cell r="M12">
            <v>1.75</v>
          </cell>
          <cell r="O12">
            <v>7.13</v>
          </cell>
          <cell r="P12">
            <v>3.15</v>
          </cell>
          <cell r="Q12">
            <v>11.5</v>
          </cell>
          <cell r="R12">
            <v>1</v>
          </cell>
          <cell r="T12">
            <v>7.25</v>
          </cell>
          <cell r="U12">
            <v>14.5</v>
          </cell>
          <cell r="V12">
            <v>7</v>
          </cell>
          <cell r="W12">
            <v>7</v>
          </cell>
          <cell r="X12">
            <v>11.75</v>
          </cell>
          <cell r="Y12">
            <v>9.5</v>
          </cell>
          <cell r="Z12">
            <v>10.5</v>
          </cell>
          <cell r="AA12">
            <v>4.25</v>
          </cell>
          <cell r="AB12">
            <v>4</v>
          </cell>
          <cell r="AC12">
            <v>8.3800000000000008</v>
          </cell>
          <cell r="AD12">
            <v>12.5</v>
          </cell>
          <cell r="AE12">
            <v>13</v>
          </cell>
        </row>
        <row r="13">
          <cell r="B13" t="str">
            <v>16/36008816</v>
          </cell>
          <cell r="C13" t="str">
            <v>16/36008816</v>
          </cell>
          <cell r="D13" t="str">
            <v>DJEKRIF</v>
          </cell>
          <cell r="E13" t="str">
            <v>Aimen</v>
          </cell>
          <cell r="F13" t="str">
            <v>METAL 1</v>
          </cell>
          <cell r="H13">
            <v>15</v>
          </cell>
          <cell r="I13">
            <v>0.75</v>
          </cell>
          <cell r="J13">
            <v>5</v>
          </cell>
          <cell r="K13">
            <v>10</v>
          </cell>
          <cell r="L13">
            <v>14</v>
          </cell>
          <cell r="M13">
            <v>1.5</v>
          </cell>
          <cell r="N13">
            <v>3.5</v>
          </cell>
          <cell r="O13">
            <v>8.75</v>
          </cell>
          <cell r="P13">
            <v>9.5</v>
          </cell>
          <cell r="Q13">
            <v>12</v>
          </cell>
          <cell r="R13">
            <v>1</v>
          </cell>
          <cell r="S13">
            <v>3</v>
          </cell>
          <cell r="T13">
            <v>8.5</v>
          </cell>
          <cell r="U13">
            <v>14</v>
          </cell>
          <cell r="V13">
            <v>7.5</v>
          </cell>
          <cell r="W13">
            <v>7.5</v>
          </cell>
          <cell r="X13">
            <v>11.5</v>
          </cell>
          <cell r="Y13">
            <v>10</v>
          </cell>
          <cell r="Z13">
            <v>10</v>
          </cell>
          <cell r="AA13">
            <v>2.75</v>
          </cell>
          <cell r="AC13">
            <v>7.38</v>
          </cell>
          <cell r="AD13">
            <v>10.5</v>
          </cell>
          <cell r="AE13">
            <v>11</v>
          </cell>
        </row>
        <row r="14">
          <cell r="B14" t="str">
            <v>15/34028827</v>
          </cell>
          <cell r="C14" t="str">
            <v>15/34028827</v>
          </cell>
          <cell r="D14" t="str">
            <v>DJELLABI</v>
          </cell>
          <cell r="E14" t="str">
            <v>RIME</v>
          </cell>
          <cell r="F14" t="str">
            <v>METAL 1</v>
          </cell>
          <cell r="H14">
            <v>10</v>
          </cell>
          <cell r="I14">
            <v>0.75</v>
          </cell>
          <cell r="J14">
            <v>5</v>
          </cell>
          <cell r="K14">
            <v>7.5</v>
          </cell>
          <cell r="L14">
            <v>6</v>
          </cell>
          <cell r="M14">
            <v>3.5</v>
          </cell>
          <cell r="N14">
            <v>3.9</v>
          </cell>
          <cell r="O14">
            <v>4.95</v>
          </cell>
          <cell r="P14">
            <v>6.48</v>
          </cell>
          <cell r="S14">
            <v>2.5</v>
          </cell>
          <cell r="T14">
            <v>8.75</v>
          </cell>
          <cell r="X14">
            <v>11.5</v>
          </cell>
          <cell r="Y14">
            <v>10.130000000000001</v>
          </cell>
          <cell r="AC14">
            <v>10.75</v>
          </cell>
          <cell r="AD14">
            <v>13</v>
          </cell>
          <cell r="AE14">
            <v>13.16</v>
          </cell>
        </row>
        <row r="15">
          <cell r="B15" t="str">
            <v>16/36038398</v>
          </cell>
          <cell r="C15" t="str">
            <v>16/36038398</v>
          </cell>
          <cell r="D15" t="str">
            <v>GUEDGUIDI</v>
          </cell>
          <cell r="E15" t="str">
            <v>SELMA HIBA</v>
          </cell>
          <cell r="F15" t="str">
            <v>METAL 1</v>
          </cell>
          <cell r="H15">
            <v>13.5</v>
          </cell>
          <cell r="I15">
            <v>1.5</v>
          </cell>
          <cell r="K15">
            <v>7.5</v>
          </cell>
          <cell r="L15">
            <v>15</v>
          </cell>
          <cell r="M15">
            <v>3.5</v>
          </cell>
          <cell r="O15">
            <v>9.25</v>
          </cell>
          <cell r="P15">
            <v>8.1999999999999993</v>
          </cell>
          <cell r="Q15">
            <v>13.5</v>
          </cell>
          <cell r="R15">
            <v>1.5</v>
          </cell>
          <cell r="T15">
            <v>8.5</v>
          </cell>
          <cell r="U15">
            <v>14</v>
          </cell>
          <cell r="V15">
            <v>4</v>
          </cell>
          <cell r="X15">
            <v>9.75</v>
          </cell>
          <cell r="Y15">
            <v>9.1300000000000008</v>
          </cell>
          <cell r="Z15">
            <v>11</v>
          </cell>
          <cell r="AA15">
            <v>6.75</v>
          </cell>
          <cell r="AC15">
            <v>9.8800000000000008</v>
          </cell>
          <cell r="AD15">
            <v>13</v>
          </cell>
          <cell r="AE15">
            <v>14.5</v>
          </cell>
        </row>
        <row r="16">
          <cell r="B16">
            <v>36014538</v>
          </cell>
          <cell r="C16" t="str">
            <v>17/36014538</v>
          </cell>
          <cell r="D16" t="str">
            <v>GUENOUCHE</v>
          </cell>
          <cell r="E16" t="str">
            <v>ABIR</v>
          </cell>
          <cell r="F16" t="str">
            <v>METAL 1</v>
          </cell>
          <cell r="H16">
            <v>12.5</v>
          </cell>
          <cell r="I16">
            <v>0.25</v>
          </cell>
          <cell r="J16">
            <v>5.7</v>
          </cell>
          <cell r="K16">
            <v>9.1</v>
          </cell>
          <cell r="L16">
            <v>13.5</v>
          </cell>
          <cell r="M16">
            <v>1</v>
          </cell>
          <cell r="N16">
            <v>5</v>
          </cell>
          <cell r="O16">
            <v>9.25</v>
          </cell>
          <cell r="P16">
            <v>9.16</v>
          </cell>
          <cell r="Q16">
            <v>10</v>
          </cell>
          <cell r="R16">
            <v>3.5</v>
          </cell>
          <cell r="S16">
            <v>1</v>
          </cell>
          <cell r="T16">
            <v>7.75</v>
          </cell>
          <cell r="U16">
            <v>13.5</v>
          </cell>
          <cell r="V16">
            <v>7</v>
          </cell>
          <cell r="W16">
            <v>7</v>
          </cell>
          <cell r="X16">
            <v>11</v>
          </cell>
          <cell r="Y16">
            <v>9.3800000000000008</v>
          </cell>
          <cell r="Z16">
            <v>8.5</v>
          </cell>
          <cell r="AA16">
            <v>1.75</v>
          </cell>
          <cell r="AB16">
            <v>3.5</v>
          </cell>
          <cell r="AC16">
            <v>7</v>
          </cell>
          <cell r="AD16">
            <v>11.5</v>
          </cell>
          <cell r="AE16">
            <v>13.5</v>
          </cell>
        </row>
        <row r="17">
          <cell r="B17" t="str">
            <v>15/34075726</v>
          </cell>
          <cell r="C17" t="str">
            <v>15/34075726</v>
          </cell>
          <cell r="D17" t="str">
            <v>HOGGAS</v>
          </cell>
          <cell r="E17" t="str">
            <v>ABDERAHMANE</v>
          </cell>
          <cell r="F17" t="str">
            <v>METAL 1</v>
          </cell>
          <cell r="H17">
            <v>10</v>
          </cell>
          <cell r="I17">
            <v>0</v>
          </cell>
          <cell r="J17">
            <v>1</v>
          </cell>
          <cell r="K17">
            <v>5.5</v>
          </cell>
          <cell r="L17">
            <v>7</v>
          </cell>
          <cell r="M17">
            <v>1.75</v>
          </cell>
          <cell r="N17">
            <v>1.75</v>
          </cell>
          <cell r="O17">
            <v>4.38</v>
          </cell>
          <cell r="P17">
            <v>5.05</v>
          </cell>
          <cell r="Q17">
            <v>11</v>
          </cell>
          <cell r="R17">
            <v>0.5</v>
          </cell>
          <cell r="S17">
            <v>3.5</v>
          </cell>
          <cell r="T17">
            <v>8.25</v>
          </cell>
          <cell r="U17" t="str">
            <v>ABS</v>
          </cell>
          <cell r="X17">
            <v>11</v>
          </cell>
          <cell r="Y17">
            <v>9.6300000000000008</v>
          </cell>
          <cell r="Z17">
            <v>7</v>
          </cell>
          <cell r="AA17">
            <v>6.25</v>
          </cell>
          <cell r="AB17">
            <v>1</v>
          </cell>
          <cell r="AC17">
            <v>7.63</v>
          </cell>
          <cell r="AD17">
            <v>15</v>
          </cell>
          <cell r="AE17">
            <v>13</v>
          </cell>
        </row>
        <row r="18">
          <cell r="B18" t="str">
            <v>16/36032598</v>
          </cell>
          <cell r="C18" t="str">
            <v>16/36032598</v>
          </cell>
          <cell r="D18" t="str">
            <v>LATRECHE</v>
          </cell>
          <cell r="E18" t="str">
            <v>HABIB FETHI</v>
          </cell>
          <cell r="F18" t="str">
            <v>METAL 1</v>
          </cell>
          <cell r="H18">
            <v>14.5</v>
          </cell>
          <cell r="I18">
            <v>0.75</v>
          </cell>
          <cell r="K18">
            <v>7.63</v>
          </cell>
          <cell r="L18">
            <v>15</v>
          </cell>
          <cell r="M18">
            <v>3</v>
          </cell>
          <cell r="O18">
            <v>9</v>
          </cell>
          <cell r="P18">
            <v>8.18</v>
          </cell>
          <cell r="Q18">
            <v>10</v>
          </cell>
          <cell r="R18">
            <v>0</v>
          </cell>
          <cell r="T18">
            <v>6</v>
          </cell>
          <cell r="U18">
            <v>16</v>
          </cell>
          <cell r="V18">
            <v>8.75</v>
          </cell>
          <cell r="X18">
            <v>13.63</v>
          </cell>
          <cell r="Y18">
            <v>9.81</v>
          </cell>
          <cell r="Z18">
            <v>9.5</v>
          </cell>
          <cell r="AA18">
            <v>8.25</v>
          </cell>
          <cell r="AC18">
            <v>9.8800000000000008</v>
          </cell>
          <cell r="AD18">
            <v>15</v>
          </cell>
          <cell r="AE18">
            <v>11</v>
          </cell>
        </row>
        <row r="19">
          <cell r="B19" t="str">
            <v>15/36064305</v>
          </cell>
          <cell r="C19" t="str">
            <v>15/36064305</v>
          </cell>
          <cell r="D19" t="str">
            <v>MECIF</v>
          </cell>
          <cell r="E19" t="str">
            <v>ZAKARIA</v>
          </cell>
          <cell r="F19" t="str">
            <v>METAL 1</v>
          </cell>
          <cell r="H19">
            <v>12.5</v>
          </cell>
          <cell r="I19">
            <v>3</v>
          </cell>
          <cell r="K19">
            <v>7.75</v>
          </cell>
          <cell r="L19">
            <v>13</v>
          </cell>
          <cell r="M19">
            <v>2.75</v>
          </cell>
          <cell r="O19">
            <v>7.88</v>
          </cell>
          <cell r="P19">
            <v>7.8</v>
          </cell>
          <cell r="Q19">
            <v>15.5</v>
          </cell>
          <cell r="R19">
            <v>3.5</v>
          </cell>
          <cell r="T19">
            <v>10.5</v>
          </cell>
          <cell r="U19">
            <v>14.5</v>
          </cell>
          <cell r="V19">
            <v>14</v>
          </cell>
          <cell r="X19">
            <v>15.25</v>
          </cell>
          <cell r="Y19">
            <v>12.88</v>
          </cell>
          <cell r="Z19">
            <v>8</v>
          </cell>
          <cell r="AA19">
            <v>8.5</v>
          </cell>
          <cell r="AC19">
            <v>9.25</v>
          </cell>
          <cell r="AD19">
            <v>15.5</v>
          </cell>
          <cell r="AE19">
            <v>12.19</v>
          </cell>
        </row>
        <row r="20">
          <cell r="B20">
            <v>38034248</v>
          </cell>
          <cell r="C20" t="str">
            <v>17/38034248</v>
          </cell>
          <cell r="D20" t="str">
            <v>MERABTI</v>
          </cell>
          <cell r="E20" t="str">
            <v>AMINA</v>
          </cell>
          <cell r="F20" t="str">
            <v>METAL 1</v>
          </cell>
          <cell r="H20">
            <v>14</v>
          </cell>
          <cell r="I20">
            <v>3.5</v>
          </cell>
          <cell r="K20">
            <v>8.75</v>
          </cell>
          <cell r="L20">
            <v>16</v>
          </cell>
          <cell r="M20">
            <v>6</v>
          </cell>
          <cell r="O20">
            <v>11</v>
          </cell>
          <cell r="P20">
            <v>9.65</v>
          </cell>
          <cell r="Q20">
            <v>15</v>
          </cell>
          <cell r="R20">
            <v>6.5</v>
          </cell>
          <cell r="T20">
            <v>11.75</v>
          </cell>
          <cell r="U20">
            <v>15</v>
          </cell>
          <cell r="V20">
            <v>3</v>
          </cell>
          <cell r="X20">
            <v>10.25</v>
          </cell>
          <cell r="Y20">
            <v>11</v>
          </cell>
          <cell r="Z20">
            <v>11.5</v>
          </cell>
          <cell r="AA20">
            <v>8.25</v>
          </cell>
          <cell r="AC20">
            <v>10.88</v>
          </cell>
          <cell r="AD20">
            <v>12.75</v>
          </cell>
          <cell r="AE20">
            <v>14</v>
          </cell>
        </row>
        <row r="21">
          <cell r="B21">
            <v>34064158</v>
          </cell>
          <cell r="C21" t="str">
            <v>17/34064158</v>
          </cell>
          <cell r="D21" t="str">
            <v>NEDJAH</v>
          </cell>
          <cell r="E21" t="str">
            <v>BAHAEDDINE</v>
          </cell>
          <cell r="F21" t="str">
            <v>METAL 1</v>
          </cell>
          <cell r="H21">
            <v>14</v>
          </cell>
          <cell r="I21">
            <v>3.25</v>
          </cell>
          <cell r="K21">
            <v>8.6300000000000008</v>
          </cell>
          <cell r="L21">
            <v>15</v>
          </cell>
          <cell r="M21">
            <v>6.75</v>
          </cell>
          <cell r="O21">
            <v>10.88</v>
          </cell>
          <cell r="P21">
            <v>9.5299999999999994</v>
          </cell>
          <cell r="Q21">
            <v>11</v>
          </cell>
          <cell r="R21">
            <v>2.5</v>
          </cell>
          <cell r="T21">
            <v>7.75</v>
          </cell>
          <cell r="U21">
            <v>14</v>
          </cell>
          <cell r="V21">
            <v>1.75</v>
          </cell>
          <cell r="X21">
            <v>8.6300000000000008</v>
          </cell>
          <cell r="Y21">
            <v>8.19</v>
          </cell>
          <cell r="Z21">
            <v>13</v>
          </cell>
          <cell r="AA21">
            <v>8.25</v>
          </cell>
          <cell r="AC21">
            <v>11.63</v>
          </cell>
          <cell r="AD21">
            <v>15.5</v>
          </cell>
          <cell r="AE21">
            <v>13.5</v>
          </cell>
        </row>
        <row r="22">
          <cell r="B22" t="str">
            <v>16/36070122</v>
          </cell>
          <cell r="C22" t="str">
            <v>16/36070122</v>
          </cell>
          <cell r="D22" t="str">
            <v>RAGHIS</v>
          </cell>
          <cell r="E22" t="str">
            <v>IMANE</v>
          </cell>
          <cell r="F22" t="str">
            <v>METAL 1</v>
          </cell>
          <cell r="H22">
            <v>0</v>
          </cell>
          <cell r="K22">
            <v>0</v>
          </cell>
          <cell r="M22">
            <v>3.25</v>
          </cell>
          <cell r="O22">
            <v>1.63</v>
          </cell>
          <cell r="P22">
            <v>0.65</v>
          </cell>
          <cell r="Q22">
            <v>0</v>
          </cell>
          <cell r="R22">
            <v>0</v>
          </cell>
          <cell r="T22">
            <v>1</v>
          </cell>
          <cell r="U22">
            <v>0</v>
          </cell>
          <cell r="X22">
            <v>11.5</v>
          </cell>
          <cell r="Y22">
            <v>6.25</v>
          </cell>
          <cell r="Z22">
            <v>0</v>
          </cell>
          <cell r="AD22">
            <v>0</v>
          </cell>
          <cell r="AE22">
            <v>11.5</v>
          </cell>
        </row>
        <row r="23">
          <cell r="B23">
            <v>34006286</v>
          </cell>
          <cell r="C23" t="str">
            <v>17/34006286</v>
          </cell>
          <cell r="D23" t="str">
            <v xml:space="preserve">ROUBAL </v>
          </cell>
          <cell r="E23" t="str">
            <v>AMER</v>
          </cell>
          <cell r="F23" t="str">
            <v>METAL 1</v>
          </cell>
          <cell r="H23">
            <v>13</v>
          </cell>
          <cell r="I23">
            <v>0.5</v>
          </cell>
          <cell r="K23">
            <v>6.75</v>
          </cell>
          <cell r="L23">
            <v>14.5</v>
          </cell>
          <cell r="M23">
            <v>9.25</v>
          </cell>
          <cell r="O23">
            <v>11.88</v>
          </cell>
          <cell r="P23">
            <v>8.8000000000000007</v>
          </cell>
          <cell r="Q23">
            <v>14</v>
          </cell>
          <cell r="R23">
            <v>1</v>
          </cell>
          <cell r="T23">
            <v>8.5</v>
          </cell>
          <cell r="U23">
            <v>14.5</v>
          </cell>
          <cell r="V23">
            <v>0</v>
          </cell>
          <cell r="X23">
            <v>8.25</v>
          </cell>
          <cell r="Y23">
            <v>8.3800000000000008</v>
          </cell>
          <cell r="Z23">
            <v>11.5</v>
          </cell>
          <cell r="AA23">
            <v>8.75</v>
          </cell>
          <cell r="AC23">
            <v>11.13</v>
          </cell>
          <cell r="AD23">
            <v>18</v>
          </cell>
          <cell r="AE23">
            <v>11</v>
          </cell>
        </row>
        <row r="24">
          <cell r="B24">
            <v>36019502</v>
          </cell>
          <cell r="C24" t="str">
            <v>17/36019502</v>
          </cell>
          <cell r="D24" t="str">
            <v>AZRI</v>
          </cell>
          <cell r="E24" t="str">
            <v>LAKHDER</v>
          </cell>
          <cell r="F24" t="str">
            <v>METAL 2</v>
          </cell>
          <cell r="H24">
            <v>15</v>
          </cell>
          <cell r="I24">
            <v>7</v>
          </cell>
          <cell r="K24">
            <v>11</v>
          </cell>
          <cell r="L24">
            <v>15.6</v>
          </cell>
          <cell r="M24">
            <v>10.75</v>
          </cell>
          <cell r="O24">
            <v>13.18</v>
          </cell>
          <cell r="P24">
            <v>11.87</v>
          </cell>
          <cell r="Q24">
            <v>13</v>
          </cell>
          <cell r="R24">
            <v>1.5</v>
          </cell>
          <cell r="T24">
            <v>8.25</v>
          </cell>
          <cell r="U24">
            <v>14</v>
          </cell>
          <cell r="V24">
            <v>6</v>
          </cell>
          <cell r="X24">
            <v>10.75</v>
          </cell>
          <cell r="Y24">
            <v>9.5</v>
          </cell>
          <cell r="Z24">
            <v>16.25</v>
          </cell>
          <cell r="AA24">
            <v>5.75</v>
          </cell>
          <cell r="AC24">
            <v>12</v>
          </cell>
          <cell r="AD24">
            <v>14</v>
          </cell>
          <cell r="AE24">
            <v>11</v>
          </cell>
        </row>
        <row r="25">
          <cell r="B25">
            <v>34074034</v>
          </cell>
          <cell r="C25" t="str">
            <v>17/34074034</v>
          </cell>
          <cell r="D25" t="str">
            <v>BOUKHOUNA</v>
          </cell>
          <cell r="E25" t="str">
            <v>KHALID</v>
          </cell>
          <cell r="F25" t="str">
            <v>METAL 2</v>
          </cell>
          <cell r="H25">
            <v>14</v>
          </cell>
          <cell r="I25">
            <v>1.5</v>
          </cell>
          <cell r="J25">
            <v>5.75</v>
          </cell>
          <cell r="K25">
            <v>9.8800000000000008</v>
          </cell>
          <cell r="L25">
            <v>11.77</v>
          </cell>
          <cell r="M25">
            <v>9.5</v>
          </cell>
          <cell r="O25">
            <v>10.64</v>
          </cell>
          <cell r="P25">
            <v>10.18</v>
          </cell>
          <cell r="Q25">
            <v>11</v>
          </cell>
          <cell r="R25">
            <v>1.5</v>
          </cell>
          <cell r="S25">
            <v>7</v>
          </cell>
          <cell r="T25">
            <v>10</v>
          </cell>
          <cell r="U25">
            <v>14</v>
          </cell>
          <cell r="V25">
            <v>5.5</v>
          </cell>
          <cell r="W25">
            <v>5.5</v>
          </cell>
          <cell r="X25">
            <v>10.5</v>
          </cell>
          <cell r="Y25">
            <v>10.25</v>
          </cell>
          <cell r="Z25">
            <v>14.5</v>
          </cell>
          <cell r="AA25">
            <v>6.75</v>
          </cell>
          <cell r="AC25">
            <v>11.63</v>
          </cell>
          <cell r="AD25">
            <v>13</v>
          </cell>
          <cell r="AE25">
            <v>10.75</v>
          </cell>
        </row>
        <row r="26">
          <cell r="B26">
            <v>36052074</v>
          </cell>
          <cell r="C26" t="str">
            <v>17/36052074</v>
          </cell>
          <cell r="D26" t="str">
            <v>HANSAR</v>
          </cell>
          <cell r="E26" t="str">
            <v>HOUSSEMEDDINE</v>
          </cell>
          <cell r="F26" t="str">
            <v>METAL 2</v>
          </cell>
          <cell r="H26">
            <v>13.5</v>
          </cell>
          <cell r="I26">
            <v>0</v>
          </cell>
          <cell r="K26">
            <v>6.75</v>
          </cell>
          <cell r="L26">
            <v>10</v>
          </cell>
          <cell r="M26">
            <v>2</v>
          </cell>
          <cell r="O26">
            <v>6</v>
          </cell>
          <cell r="P26">
            <v>6.45</v>
          </cell>
          <cell r="Q26">
            <v>11</v>
          </cell>
          <cell r="R26">
            <v>3.5</v>
          </cell>
          <cell r="T26">
            <v>8.25</v>
          </cell>
          <cell r="U26">
            <v>14.5</v>
          </cell>
          <cell r="V26">
            <v>7.5</v>
          </cell>
          <cell r="X26">
            <v>12</v>
          </cell>
          <cell r="Y26">
            <v>10.130000000000001</v>
          </cell>
          <cell r="Z26">
            <v>14.5</v>
          </cell>
          <cell r="AA26">
            <v>5.75</v>
          </cell>
          <cell r="AC26">
            <v>11.13</v>
          </cell>
          <cell r="AD26">
            <v>14</v>
          </cell>
          <cell r="AE26">
            <v>11.5</v>
          </cell>
        </row>
        <row r="27">
          <cell r="B27">
            <v>36034131</v>
          </cell>
          <cell r="C27" t="str">
            <v>17/36034131</v>
          </cell>
          <cell r="D27" t="str">
            <v>MAHMOUDI</v>
          </cell>
          <cell r="E27" t="str">
            <v>MOHAMED AMINE</v>
          </cell>
          <cell r="F27" t="str">
            <v>METAL 2</v>
          </cell>
          <cell r="H27">
            <v>15.75</v>
          </cell>
          <cell r="I27">
            <v>1.5</v>
          </cell>
          <cell r="K27">
            <v>8.6300000000000008</v>
          </cell>
          <cell r="L27">
            <v>12.7</v>
          </cell>
          <cell r="M27">
            <v>8.75</v>
          </cell>
          <cell r="O27">
            <v>10.73</v>
          </cell>
          <cell r="P27">
            <v>9.4700000000000006</v>
          </cell>
          <cell r="Q27">
            <v>10</v>
          </cell>
          <cell r="R27">
            <v>0</v>
          </cell>
          <cell r="T27">
            <v>6</v>
          </cell>
          <cell r="U27">
            <v>14</v>
          </cell>
          <cell r="V27">
            <v>4</v>
          </cell>
          <cell r="X27">
            <v>9.75</v>
          </cell>
          <cell r="Y27">
            <v>7.88</v>
          </cell>
          <cell r="Z27">
            <v>16</v>
          </cell>
          <cell r="AA27">
            <v>1.5</v>
          </cell>
          <cell r="AC27">
            <v>9.75</v>
          </cell>
          <cell r="AD27">
            <v>13</v>
          </cell>
          <cell r="AE27">
            <v>11</v>
          </cell>
        </row>
        <row r="28">
          <cell r="B28">
            <v>36055201</v>
          </cell>
          <cell r="C28" t="str">
            <v>17/36055201</v>
          </cell>
          <cell r="D28" t="str">
            <v>MEDAH</v>
          </cell>
          <cell r="E28" t="str">
            <v>MOTEA</v>
          </cell>
          <cell r="F28" t="str">
            <v>METAL 2</v>
          </cell>
          <cell r="H28">
            <v>15</v>
          </cell>
          <cell r="I28">
            <v>5.5</v>
          </cell>
          <cell r="K28">
            <v>10.25</v>
          </cell>
          <cell r="L28">
            <v>13.67</v>
          </cell>
          <cell r="M28">
            <v>4.5</v>
          </cell>
          <cell r="O28">
            <v>9.09</v>
          </cell>
          <cell r="P28">
            <v>9.7799999999999994</v>
          </cell>
          <cell r="Q28">
            <v>10</v>
          </cell>
          <cell r="R28">
            <v>1.5</v>
          </cell>
          <cell r="T28">
            <v>6.75</v>
          </cell>
          <cell r="U28">
            <v>14.5</v>
          </cell>
          <cell r="V28">
            <v>5.5</v>
          </cell>
          <cell r="X28">
            <v>11</v>
          </cell>
          <cell r="Y28">
            <v>8.8800000000000008</v>
          </cell>
          <cell r="Z28">
            <v>13.5</v>
          </cell>
          <cell r="AA28">
            <v>7.5</v>
          </cell>
          <cell r="AC28">
            <v>11.5</v>
          </cell>
          <cell r="AD28">
            <v>14</v>
          </cell>
          <cell r="AE28">
            <v>11.5</v>
          </cell>
        </row>
        <row r="29">
          <cell r="B29">
            <v>33040218</v>
          </cell>
          <cell r="C29" t="str">
            <v>17/33040218</v>
          </cell>
          <cell r="D29" t="str">
            <v>BOUKHEMIA</v>
          </cell>
          <cell r="E29" t="str">
            <v>WALID</v>
          </cell>
          <cell r="F29" t="str">
            <v>METAL 2</v>
          </cell>
          <cell r="H29">
            <v>15.5</v>
          </cell>
          <cell r="I29">
            <v>2.75</v>
          </cell>
          <cell r="K29">
            <v>9.1300000000000008</v>
          </cell>
          <cell r="L29">
            <v>12.62</v>
          </cell>
          <cell r="M29">
            <v>5.75</v>
          </cell>
          <cell r="O29">
            <v>9.19</v>
          </cell>
          <cell r="P29">
            <v>9.15</v>
          </cell>
          <cell r="Q29">
            <v>11</v>
          </cell>
          <cell r="R29">
            <v>0.5</v>
          </cell>
          <cell r="T29">
            <v>6.75</v>
          </cell>
          <cell r="U29">
            <v>14.5</v>
          </cell>
          <cell r="V29">
            <v>3.5</v>
          </cell>
          <cell r="X29">
            <v>10</v>
          </cell>
          <cell r="Y29">
            <v>8.3800000000000008</v>
          </cell>
          <cell r="Z29">
            <v>14.5</v>
          </cell>
          <cell r="AA29">
            <v>7</v>
          </cell>
          <cell r="AC29">
            <v>11.75</v>
          </cell>
          <cell r="AD29">
            <v>13</v>
          </cell>
          <cell r="AE29">
            <v>10.75</v>
          </cell>
        </row>
        <row r="30">
          <cell r="B30">
            <v>35003068</v>
          </cell>
          <cell r="C30" t="str">
            <v>17/35003068</v>
          </cell>
          <cell r="D30" t="str">
            <v>BOUKHLOUF</v>
          </cell>
          <cell r="E30" t="str">
            <v>MOUNCIF</v>
          </cell>
          <cell r="F30" t="str">
            <v>METAL 2</v>
          </cell>
          <cell r="H30">
            <v>14</v>
          </cell>
          <cell r="I30">
            <v>0.5</v>
          </cell>
          <cell r="J30">
            <v>5.95</v>
          </cell>
          <cell r="K30">
            <v>9.98</v>
          </cell>
          <cell r="L30">
            <v>11.6</v>
          </cell>
          <cell r="M30">
            <v>9</v>
          </cell>
          <cell r="O30">
            <v>10.3</v>
          </cell>
          <cell r="P30">
            <v>10.11</v>
          </cell>
          <cell r="Q30">
            <v>10</v>
          </cell>
          <cell r="R30">
            <v>1.5</v>
          </cell>
          <cell r="S30">
            <v>4</v>
          </cell>
          <cell r="T30">
            <v>8</v>
          </cell>
          <cell r="U30">
            <v>14.5</v>
          </cell>
          <cell r="V30">
            <v>7</v>
          </cell>
          <cell r="W30">
            <v>7</v>
          </cell>
          <cell r="X30">
            <v>11.75</v>
          </cell>
          <cell r="Y30">
            <v>9.8800000000000008</v>
          </cell>
          <cell r="Z30">
            <v>14.5</v>
          </cell>
          <cell r="AA30">
            <v>5.25</v>
          </cell>
          <cell r="AC30">
            <v>10.88</v>
          </cell>
          <cell r="AD30">
            <v>14</v>
          </cell>
          <cell r="AE30">
            <v>10.75</v>
          </cell>
        </row>
        <row r="31">
          <cell r="B31">
            <v>34015779</v>
          </cell>
          <cell r="C31" t="str">
            <v>17/34015779</v>
          </cell>
          <cell r="D31" t="str">
            <v>CHEBILI</v>
          </cell>
          <cell r="E31" t="str">
            <v>ZAKARYA</v>
          </cell>
          <cell r="F31" t="str">
            <v>METAL 2</v>
          </cell>
          <cell r="H31">
            <v>15.5</v>
          </cell>
          <cell r="I31">
            <v>11</v>
          </cell>
          <cell r="K31">
            <v>13.25</v>
          </cell>
          <cell r="L31">
            <v>15.15</v>
          </cell>
          <cell r="M31">
            <v>9.75</v>
          </cell>
          <cell r="O31">
            <v>12.45</v>
          </cell>
          <cell r="P31">
            <v>12.93</v>
          </cell>
          <cell r="Q31">
            <v>12</v>
          </cell>
          <cell r="R31">
            <v>2.5</v>
          </cell>
          <cell r="T31">
            <v>8.25</v>
          </cell>
          <cell r="U31">
            <v>14</v>
          </cell>
          <cell r="V31">
            <v>2.25</v>
          </cell>
          <cell r="X31">
            <v>8.8800000000000008</v>
          </cell>
          <cell r="Y31">
            <v>8.56</v>
          </cell>
          <cell r="Z31">
            <v>16.5</v>
          </cell>
          <cell r="AA31">
            <v>10.75</v>
          </cell>
          <cell r="AC31">
            <v>14.63</v>
          </cell>
          <cell r="AD31">
            <v>15</v>
          </cell>
          <cell r="AE31">
            <v>11</v>
          </cell>
        </row>
        <row r="32">
          <cell r="B32">
            <v>35020122</v>
          </cell>
          <cell r="C32" t="str">
            <v>17/35020122</v>
          </cell>
          <cell r="D32" t="str">
            <v>DIAFI</v>
          </cell>
          <cell r="E32" t="str">
            <v>SAMAH ELHOUDA</v>
          </cell>
          <cell r="F32" t="str">
            <v>METAL 2</v>
          </cell>
          <cell r="H32">
            <v>10.5</v>
          </cell>
          <cell r="I32">
            <v>0</v>
          </cell>
          <cell r="K32">
            <v>5.25</v>
          </cell>
          <cell r="L32">
            <v>14.17</v>
          </cell>
          <cell r="M32">
            <v>3.25</v>
          </cell>
          <cell r="O32">
            <v>8.7100000000000009</v>
          </cell>
          <cell r="P32">
            <v>6.63</v>
          </cell>
          <cell r="Q32">
            <v>11</v>
          </cell>
          <cell r="R32">
            <v>5.5</v>
          </cell>
          <cell r="T32">
            <v>9.25</v>
          </cell>
          <cell r="U32">
            <v>14</v>
          </cell>
          <cell r="V32">
            <v>7</v>
          </cell>
          <cell r="X32">
            <v>11.25</v>
          </cell>
          <cell r="Y32">
            <v>10.25</v>
          </cell>
          <cell r="Z32">
            <v>16</v>
          </cell>
          <cell r="AA32">
            <v>7</v>
          </cell>
          <cell r="AC32">
            <v>12.5</v>
          </cell>
          <cell r="AD32">
            <v>16</v>
          </cell>
          <cell r="AE32">
            <v>11.5</v>
          </cell>
        </row>
        <row r="33">
          <cell r="B33">
            <v>33043238</v>
          </cell>
          <cell r="C33" t="str">
            <v>17/33043238</v>
          </cell>
          <cell r="D33" t="str">
            <v>FERKHI</v>
          </cell>
          <cell r="E33" t="str">
            <v>ZINEDDINE</v>
          </cell>
          <cell r="F33" t="str">
            <v>METAL 2</v>
          </cell>
          <cell r="H33">
            <v>15.5</v>
          </cell>
          <cell r="I33">
            <v>0</v>
          </cell>
          <cell r="K33">
            <v>7.75</v>
          </cell>
          <cell r="L33">
            <v>11.6</v>
          </cell>
          <cell r="M33">
            <v>9</v>
          </cell>
          <cell r="O33">
            <v>10.3</v>
          </cell>
          <cell r="P33">
            <v>8.77</v>
          </cell>
          <cell r="Q33">
            <v>10</v>
          </cell>
          <cell r="R33">
            <v>1</v>
          </cell>
          <cell r="T33">
            <v>6.5</v>
          </cell>
          <cell r="U33">
            <v>14.5</v>
          </cell>
          <cell r="V33">
            <v>4.5</v>
          </cell>
          <cell r="X33">
            <v>10.5</v>
          </cell>
          <cell r="Y33">
            <v>8.5</v>
          </cell>
          <cell r="Z33">
            <v>15</v>
          </cell>
          <cell r="AA33">
            <v>6</v>
          </cell>
          <cell r="AC33">
            <v>11.5</v>
          </cell>
          <cell r="AD33">
            <v>14</v>
          </cell>
          <cell r="AE33">
            <v>10.75</v>
          </cell>
        </row>
        <row r="34">
          <cell r="B34">
            <v>33040185</v>
          </cell>
          <cell r="C34" t="str">
            <v>17/33040185</v>
          </cell>
          <cell r="D34" t="str">
            <v>KEMEL</v>
          </cell>
          <cell r="E34" t="str">
            <v>REDOUANE</v>
          </cell>
          <cell r="F34" t="str">
            <v>METAL 2</v>
          </cell>
          <cell r="H34">
            <v>15</v>
          </cell>
          <cell r="I34">
            <v>1</v>
          </cell>
          <cell r="K34">
            <v>8</v>
          </cell>
          <cell r="L34">
            <v>13</v>
          </cell>
          <cell r="M34">
            <v>8</v>
          </cell>
          <cell r="O34">
            <v>10.5</v>
          </cell>
          <cell r="P34">
            <v>9</v>
          </cell>
          <cell r="Q34">
            <v>11</v>
          </cell>
          <cell r="R34">
            <v>1.5</v>
          </cell>
          <cell r="T34">
            <v>7.25</v>
          </cell>
          <cell r="U34">
            <v>14</v>
          </cell>
          <cell r="V34">
            <v>4.5</v>
          </cell>
          <cell r="X34">
            <v>10</v>
          </cell>
          <cell r="Y34">
            <v>8.6300000000000008</v>
          </cell>
          <cell r="Z34">
            <v>15</v>
          </cell>
          <cell r="AA34">
            <v>7.25</v>
          </cell>
          <cell r="AC34">
            <v>12.13</v>
          </cell>
          <cell r="AD34">
            <v>14</v>
          </cell>
          <cell r="AE34">
            <v>11.5</v>
          </cell>
        </row>
        <row r="35">
          <cell r="B35">
            <v>36051051</v>
          </cell>
          <cell r="C35" t="str">
            <v>17/36051051</v>
          </cell>
          <cell r="D35" t="str">
            <v>MEDJOUEL</v>
          </cell>
          <cell r="E35" t="str">
            <v>NACEREDINE</v>
          </cell>
          <cell r="F35" t="str">
            <v>METAL 2</v>
          </cell>
          <cell r="H35">
            <v>15.5</v>
          </cell>
          <cell r="I35">
            <v>4.25</v>
          </cell>
          <cell r="K35">
            <v>9.8800000000000008</v>
          </cell>
          <cell r="L35">
            <v>15.25</v>
          </cell>
          <cell r="M35">
            <v>7.75</v>
          </cell>
          <cell r="O35">
            <v>11.5</v>
          </cell>
          <cell r="P35">
            <v>10.53</v>
          </cell>
          <cell r="Q35">
            <v>11</v>
          </cell>
          <cell r="R35">
            <v>1.5</v>
          </cell>
          <cell r="T35">
            <v>7.25</v>
          </cell>
          <cell r="U35">
            <v>14</v>
          </cell>
          <cell r="V35">
            <v>2.5</v>
          </cell>
          <cell r="X35">
            <v>9</v>
          </cell>
          <cell r="Y35">
            <v>8.1300000000000008</v>
          </cell>
          <cell r="Z35">
            <v>13.5</v>
          </cell>
          <cell r="AA35">
            <v>4.75</v>
          </cell>
          <cell r="AC35">
            <v>10.130000000000001</v>
          </cell>
          <cell r="AD35">
            <v>14</v>
          </cell>
          <cell r="AE35">
            <v>11</v>
          </cell>
        </row>
        <row r="36">
          <cell r="B36">
            <v>33046977</v>
          </cell>
          <cell r="C36" t="str">
            <v>17/33046977</v>
          </cell>
          <cell r="D36" t="str">
            <v>MERABET</v>
          </cell>
          <cell r="E36" t="str">
            <v>SEYFEDDINE</v>
          </cell>
          <cell r="F36" t="str">
            <v>METAL 2</v>
          </cell>
          <cell r="H36">
            <v>14.5</v>
          </cell>
          <cell r="I36">
            <v>8.5</v>
          </cell>
          <cell r="K36">
            <v>11.5</v>
          </cell>
          <cell r="L36">
            <v>14.37</v>
          </cell>
          <cell r="M36">
            <v>5.75</v>
          </cell>
          <cell r="O36">
            <v>10.06</v>
          </cell>
          <cell r="P36">
            <v>10.92</v>
          </cell>
          <cell r="Q36">
            <v>11</v>
          </cell>
          <cell r="R36">
            <v>3</v>
          </cell>
          <cell r="S36">
            <v>6</v>
          </cell>
          <cell r="T36">
            <v>9.5</v>
          </cell>
          <cell r="U36">
            <v>14</v>
          </cell>
          <cell r="V36">
            <v>7</v>
          </cell>
          <cell r="W36">
            <v>7</v>
          </cell>
          <cell r="X36">
            <v>11.25</v>
          </cell>
          <cell r="Y36">
            <v>10.38</v>
          </cell>
          <cell r="Z36">
            <v>12.5</v>
          </cell>
          <cell r="AA36">
            <v>3.5</v>
          </cell>
          <cell r="AC36">
            <v>9</v>
          </cell>
          <cell r="AD36">
            <v>13</v>
          </cell>
          <cell r="AE36">
            <v>11</v>
          </cell>
        </row>
        <row r="37">
          <cell r="B37">
            <v>34020740</v>
          </cell>
          <cell r="C37" t="str">
            <v>17/34020740</v>
          </cell>
          <cell r="D37" t="str">
            <v>NEMOUCHI</v>
          </cell>
          <cell r="E37" t="str">
            <v>RABAA</v>
          </cell>
          <cell r="F37" t="str">
            <v>METAL 2</v>
          </cell>
          <cell r="H37">
            <v>13.5</v>
          </cell>
          <cell r="I37">
            <v>2.25</v>
          </cell>
          <cell r="K37">
            <v>7.88</v>
          </cell>
          <cell r="L37">
            <v>13.85</v>
          </cell>
          <cell r="M37">
            <v>7</v>
          </cell>
          <cell r="O37">
            <v>10.43</v>
          </cell>
          <cell r="P37">
            <v>8.9</v>
          </cell>
          <cell r="Q37">
            <v>11</v>
          </cell>
          <cell r="R37">
            <v>1.5</v>
          </cell>
          <cell r="T37">
            <v>7.25</v>
          </cell>
          <cell r="U37">
            <v>14</v>
          </cell>
          <cell r="V37">
            <v>3.5</v>
          </cell>
          <cell r="X37">
            <v>9.5</v>
          </cell>
          <cell r="Y37">
            <v>8.3800000000000008</v>
          </cell>
          <cell r="Z37">
            <v>15</v>
          </cell>
          <cell r="AA37">
            <v>5.75</v>
          </cell>
          <cell r="AC37">
            <v>11.38</v>
          </cell>
          <cell r="AD37">
            <v>13</v>
          </cell>
          <cell r="AE37">
            <v>10.5</v>
          </cell>
        </row>
        <row r="38">
          <cell r="B38">
            <v>37079828</v>
          </cell>
          <cell r="C38" t="str">
            <v>17/37079828</v>
          </cell>
          <cell r="D38" t="str">
            <v>ZAICHE</v>
          </cell>
          <cell r="E38" t="str">
            <v>OUMAIMA</v>
          </cell>
          <cell r="F38" t="str">
            <v>METAL 2</v>
          </cell>
          <cell r="H38">
            <v>12.5</v>
          </cell>
          <cell r="I38">
            <v>0.65</v>
          </cell>
          <cell r="K38">
            <v>6.58</v>
          </cell>
          <cell r="L38">
            <v>11.05</v>
          </cell>
          <cell r="M38">
            <v>4.75</v>
          </cell>
          <cell r="N38">
            <v>3.5</v>
          </cell>
          <cell r="O38">
            <v>7.9</v>
          </cell>
          <cell r="P38">
            <v>7.11</v>
          </cell>
          <cell r="Q38">
            <v>12</v>
          </cell>
          <cell r="R38">
            <v>0</v>
          </cell>
          <cell r="T38">
            <v>7</v>
          </cell>
          <cell r="U38">
            <v>14</v>
          </cell>
          <cell r="V38">
            <v>1.25</v>
          </cell>
          <cell r="X38">
            <v>8.3800000000000008</v>
          </cell>
          <cell r="Y38">
            <v>7.69</v>
          </cell>
          <cell r="Z38">
            <v>13</v>
          </cell>
          <cell r="AA38">
            <v>5.25</v>
          </cell>
          <cell r="AB38">
            <v>5.5</v>
          </cell>
          <cell r="AC38">
            <v>10.25</v>
          </cell>
          <cell r="AD38">
            <v>15</v>
          </cell>
          <cell r="AE38">
            <v>11.5</v>
          </cell>
        </row>
        <row r="39">
          <cell r="B39">
            <v>36043776</v>
          </cell>
          <cell r="C39" t="str">
            <v>17/36043776</v>
          </cell>
          <cell r="D39" t="str">
            <v>FERDESS</v>
          </cell>
          <cell r="E39" t="str">
            <v>SOUHAIB</v>
          </cell>
          <cell r="F39" t="str">
            <v>METAL 2</v>
          </cell>
          <cell r="H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X39">
            <v>0</v>
          </cell>
          <cell r="Y39">
            <v>0</v>
          </cell>
          <cell r="Z39">
            <v>3</v>
          </cell>
          <cell r="AC39">
            <v>2.5</v>
          </cell>
          <cell r="AD39">
            <v>0</v>
          </cell>
        </row>
        <row r="40">
          <cell r="B40" t="str">
            <v>16/36065149</v>
          </cell>
          <cell r="C40" t="str">
            <v>16/36065149</v>
          </cell>
          <cell r="D40" t="str">
            <v>GHODBANE</v>
          </cell>
          <cell r="E40" t="str">
            <v>MOHAMMED AFIF</v>
          </cell>
          <cell r="F40" t="str">
            <v>METAL 2</v>
          </cell>
          <cell r="H40">
            <v>15.5</v>
          </cell>
          <cell r="I40">
            <v>11</v>
          </cell>
          <cell r="K40">
            <v>13.25</v>
          </cell>
          <cell r="L40">
            <v>10</v>
          </cell>
          <cell r="M40">
            <v>3.25</v>
          </cell>
          <cell r="O40">
            <v>6.63</v>
          </cell>
          <cell r="P40">
            <v>10.6</v>
          </cell>
          <cell r="Q40">
            <v>6</v>
          </cell>
          <cell r="R40">
            <v>0</v>
          </cell>
          <cell r="T40">
            <v>4</v>
          </cell>
          <cell r="U40">
            <v>14</v>
          </cell>
          <cell r="V40">
            <v>0</v>
          </cell>
          <cell r="X40">
            <v>8.5</v>
          </cell>
          <cell r="Y40">
            <v>6.25</v>
          </cell>
          <cell r="AC40">
            <v>7.25</v>
          </cell>
          <cell r="AD40">
            <v>17</v>
          </cell>
          <cell r="AE40">
            <v>14</v>
          </cell>
        </row>
        <row r="41">
          <cell r="B41" t="str">
            <v>16/36048063</v>
          </cell>
          <cell r="C41" t="str">
            <v>16/36048063</v>
          </cell>
          <cell r="D41" t="str">
            <v>BOUKEZZOULA</v>
          </cell>
          <cell r="E41" t="str">
            <v>ABDELHAMID</v>
          </cell>
          <cell r="F41" t="str">
            <v>METAL 2</v>
          </cell>
          <cell r="H41">
            <v>12.5</v>
          </cell>
          <cell r="I41">
            <v>0</v>
          </cell>
          <cell r="J41">
            <v>1</v>
          </cell>
          <cell r="K41">
            <v>6.75</v>
          </cell>
          <cell r="L41">
            <v>5</v>
          </cell>
          <cell r="N41">
            <v>1</v>
          </cell>
          <cell r="O41">
            <v>3</v>
          </cell>
          <cell r="P41">
            <v>5.25</v>
          </cell>
          <cell r="Q41">
            <v>10</v>
          </cell>
          <cell r="R41">
            <v>0</v>
          </cell>
          <cell r="T41">
            <v>6</v>
          </cell>
          <cell r="U41">
            <v>14.5</v>
          </cell>
          <cell r="V41">
            <v>7</v>
          </cell>
          <cell r="W41">
            <v>7</v>
          </cell>
          <cell r="X41">
            <v>11.75</v>
          </cell>
          <cell r="Y41">
            <v>8.8800000000000008</v>
          </cell>
          <cell r="AC41">
            <v>7.25</v>
          </cell>
          <cell r="AD41">
            <v>10.75</v>
          </cell>
          <cell r="AE41">
            <v>10.75</v>
          </cell>
        </row>
        <row r="42">
          <cell r="B42" t="str">
            <v>15/36066896</v>
          </cell>
          <cell r="C42" t="str">
            <v>15/36066896</v>
          </cell>
          <cell r="D42" t="str">
            <v>MENASRIA</v>
          </cell>
          <cell r="E42" t="str">
            <v>MOSTAPHA CHAHINE</v>
          </cell>
          <cell r="F42" t="str">
            <v>METAL 2</v>
          </cell>
          <cell r="H42">
            <v>2.5</v>
          </cell>
          <cell r="I42">
            <v>0</v>
          </cell>
          <cell r="K42">
            <v>1.25</v>
          </cell>
          <cell r="L42">
            <v>8</v>
          </cell>
          <cell r="M42">
            <v>0</v>
          </cell>
          <cell r="O42">
            <v>4</v>
          </cell>
          <cell r="P42">
            <v>2.35</v>
          </cell>
          <cell r="T42">
            <v>8.75</v>
          </cell>
          <cell r="X42">
            <v>11.25</v>
          </cell>
          <cell r="Y42">
            <v>10</v>
          </cell>
          <cell r="AC42">
            <v>9.75</v>
          </cell>
          <cell r="AD42">
            <v>10</v>
          </cell>
          <cell r="AE42">
            <v>10</v>
          </cell>
        </row>
        <row r="43">
          <cell r="B43">
            <v>34075935</v>
          </cell>
          <cell r="C43" t="str">
            <v>16/34075935</v>
          </cell>
          <cell r="D43" t="str">
            <v>DOUKHANE</v>
          </cell>
          <cell r="E43" t="str">
            <v>HABIBA</v>
          </cell>
          <cell r="F43" t="str">
            <v>Crédits</v>
          </cell>
          <cell r="K43">
            <v>10</v>
          </cell>
          <cell r="O43">
            <v>0</v>
          </cell>
          <cell r="P43">
            <v>6</v>
          </cell>
          <cell r="T43">
            <v>10</v>
          </cell>
          <cell r="X43">
            <v>10</v>
          </cell>
          <cell r="Y43">
            <v>10</v>
          </cell>
          <cell r="Z43">
            <v>12</v>
          </cell>
          <cell r="AA43">
            <v>3.5</v>
          </cell>
          <cell r="AB43">
            <v>5</v>
          </cell>
          <cell r="AC43">
            <v>10.5</v>
          </cell>
          <cell r="AD43">
            <v>14</v>
          </cell>
          <cell r="AE43">
            <v>13</v>
          </cell>
        </row>
        <row r="44">
          <cell r="B44" t="str">
            <v>15/36030053</v>
          </cell>
          <cell r="C44" t="str">
            <v>15/36030053</v>
          </cell>
          <cell r="D44" t="str">
            <v>GOUASMIA</v>
          </cell>
          <cell r="E44" t="str">
            <v>Mohamed Amine</v>
          </cell>
          <cell r="F44" t="str">
            <v>Crédits</v>
          </cell>
          <cell r="H44">
            <v>6</v>
          </cell>
          <cell r="I44">
            <v>0</v>
          </cell>
          <cell r="K44">
            <v>3</v>
          </cell>
          <cell r="L44">
            <v>10</v>
          </cell>
          <cell r="M44">
            <v>3.5</v>
          </cell>
          <cell r="N44">
            <v>1.5</v>
          </cell>
          <cell r="O44">
            <v>6.75</v>
          </cell>
          <cell r="P44">
            <v>4.5</v>
          </cell>
          <cell r="Q44">
            <v>2.5</v>
          </cell>
          <cell r="R44">
            <v>0</v>
          </cell>
          <cell r="T44">
            <v>2.25</v>
          </cell>
          <cell r="X44">
            <v>10.75</v>
          </cell>
          <cell r="Y44">
            <v>6.5</v>
          </cell>
          <cell r="Z44">
            <v>10.5</v>
          </cell>
          <cell r="AA44">
            <v>3</v>
          </cell>
          <cell r="AB44">
            <v>8</v>
          </cell>
          <cell r="AC44">
            <v>11.25</v>
          </cell>
          <cell r="AD44">
            <v>15</v>
          </cell>
          <cell r="AE44">
            <v>13.25</v>
          </cell>
        </row>
        <row r="45">
          <cell r="B45">
            <v>36012796</v>
          </cell>
          <cell r="C45" t="str">
            <v>17/36012796</v>
          </cell>
          <cell r="D45" t="str">
            <v>TEBANI</v>
          </cell>
          <cell r="E45" t="str">
            <v>GHADA</v>
          </cell>
          <cell r="F45" t="str">
            <v>Crédits</v>
          </cell>
          <cell r="K45">
            <v>0</v>
          </cell>
          <cell r="O45">
            <v>0</v>
          </cell>
          <cell r="P45">
            <v>0</v>
          </cell>
          <cell r="T45">
            <v>10</v>
          </cell>
          <cell r="X45">
            <v>10.25</v>
          </cell>
          <cell r="Y45">
            <v>10.130000000000001</v>
          </cell>
          <cell r="Z45">
            <v>10.5</v>
          </cell>
          <cell r="AA45">
            <v>6.25</v>
          </cell>
          <cell r="AB45">
            <v>7.5</v>
          </cell>
          <cell r="AC45">
            <v>11</v>
          </cell>
          <cell r="AD45">
            <v>14</v>
          </cell>
          <cell r="AE45">
            <v>14.75</v>
          </cell>
        </row>
        <row r="46">
          <cell r="B46">
            <v>34010258</v>
          </cell>
          <cell r="C46" t="str">
            <v>17/34010258</v>
          </cell>
          <cell r="D46" t="str">
            <v>ZERZOUR</v>
          </cell>
          <cell r="E46" t="str">
            <v>ABD ERRAHMANE</v>
          </cell>
          <cell r="F46" t="str">
            <v>Crédits</v>
          </cell>
          <cell r="K46">
            <v>0</v>
          </cell>
          <cell r="O46">
            <v>0</v>
          </cell>
          <cell r="P46">
            <v>0</v>
          </cell>
          <cell r="T46">
            <v>10</v>
          </cell>
          <cell r="X46">
            <v>10</v>
          </cell>
          <cell r="Y46">
            <v>10</v>
          </cell>
          <cell r="Z46">
            <v>10</v>
          </cell>
          <cell r="AA46">
            <v>1.75</v>
          </cell>
          <cell r="AB46">
            <v>4</v>
          </cell>
          <cell r="AC46">
            <v>10</v>
          </cell>
          <cell r="AD46">
            <v>16</v>
          </cell>
          <cell r="AE46">
            <v>15.25</v>
          </cell>
        </row>
        <row r="47">
          <cell r="B47">
            <v>36029732</v>
          </cell>
          <cell r="C47" t="str">
            <v>17/36029732</v>
          </cell>
          <cell r="D47" t="str">
            <v>CHELBI</v>
          </cell>
          <cell r="E47" t="str">
            <v>INES</v>
          </cell>
          <cell r="F47" t="str">
            <v>Crédits</v>
          </cell>
          <cell r="H47">
            <v>11.5</v>
          </cell>
          <cell r="I47">
            <v>0</v>
          </cell>
          <cell r="K47">
            <v>5.75</v>
          </cell>
          <cell r="L47">
            <v>7</v>
          </cell>
          <cell r="O47">
            <v>3.5</v>
          </cell>
          <cell r="P47">
            <v>4.8499999999999996</v>
          </cell>
          <cell r="X47">
            <v>11</v>
          </cell>
          <cell r="Y47">
            <v>5.5</v>
          </cell>
          <cell r="Z47">
            <v>9</v>
          </cell>
          <cell r="AA47">
            <v>5</v>
          </cell>
          <cell r="AB47">
            <v>4</v>
          </cell>
          <cell r="AC47">
            <v>9</v>
          </cell>
          <cell r="AD47">
            <v>7</v>
          </cell>
          <cell r="AE47">
            <v>15.88</v>
          </cell>
        </row>
        <row r="48">
          <cell r="B48">
            <v>34069872</v>
          </cell>
          <cell r="C48" t="str">
            <v>17/34069872</v>
          </cell>
          <cell r="D48" t="str">
            <v>ZARIBA</v>
          </cell>
          <cell r="E48" t="str">
            <v>SMAIL</v>
          </cell>
          <cell r="F48" t="str">
            <v>Crédits</v>
          </cell>
          <cell r="K48">
            <v>0</v>
          </cell>
          <cell r="O48">
            <v>0</v>
          </cell>
          <cell r="P48">
            <v>0</v>
          </cell>
          <cell r="X48">
            <v>10.75</v>
          </cell>
          <cell r="Y48">
            <v>5.38</v>
          </cell>
          <cell r="Z48">
            <v>8</v>
          </cell>
          <cell r="AA48">
            <v>3.75</v>
          </cell>
          <cell r="AC48">
            <v>10</v>
          </cell>
          <cell r="AD48">
            <v>14.5</v>
          </cell>
          <cell r="AE48">
            <v>16.440000000000001</v>
          </cell>
        </row>
        <row r="49">
          <cell r="B49" t="str">
            <v>15/36011871</v>
          </cell>
          <cell r="C49" t="str">
            <v>15/36011871</v>
          </cell>
          <cell r="D49" t="str">
            <v>BOULECHFAR</v>
          </cell>
          <cell r="E49" t="str">
            <v>Walid</v>
          </cell>
          <cell r="F49" t="str">
            <v>Crédits</v>
          </cell>
          <cell r="H49">
            <v>10</v>
          </cell>
          <cell r="I49">
            <v>0.25</v>
          </cell>
          <cell r="K49">
            <v>5.13</v>
          </cell>
          <cell r="L49">
            <v>10</v>
          </cell>
          <cell r="M49">
            <v>0</v>
          </cell>
          <cell r="O49">
            <v>5</v>
          </cell>
          <cell r="P49">
            <v>5.08</v>
          </cell>
          <cell r="R49">
            <v>0</v>
          </cell>
          <cell r="T49">
            <v>8.75</v>
          </cell>
          <cell r="X49">
            <v>11.25</v>
          </cell>
          <cell r="Y49">
            <v>10</v>
          </cell>
          <cell r="Z49">
            <v>9</v>
          </cell>
          <cell r="AA49">
            <v>4</v>
          </cell>
          <cell r="AB49">
            <v>4</v>
          </cell>
          <cell r="AC49">
            <v>8.5</v>
          </cell>
          <cell r="AD49">
            <v>12</v>
          </cell>
          <cell r="AE49">
            <v>10</v>
          </cell>
        </row>
        <row r="50">
          <cell r="B50">
            <v>36042589</v>
          </cell>
          <cell r="C50" t="str">
            <v>17/36042589</v>
          </cell>
          <cell r="D50" t="str">
            <v>MEATLIA</v>
          </cell>
          <cell r="E50" t="str">
            <v>MOHAMED OUAZIR ISLAM</v>
          </cell>
          <cell r="F50" t="str">
            <v>Crédits</v>
          </cell>
          <cell r="K50">
            <v>10</v>
          </cell>
          <cell r="O50">
            <v>0</v>
          </cell>
          <cell r="P50">
            <v>6</v>
          </cell>
          <cell r="T50">
            <v>10</v>
          </cell>
          <cell r="X50">
            <v>10.25</v>
          </cell>
          <cell r="Y50">
            <v>10.130000000000001</v>
          </cell>
          <cell r="AD50">
            <v>11.25</v>
          </cell>
          <cell r="AE50">
            <v>10.16</v>
          </cell>
        </row>
        <row r="51">
          <cell r="B51" t="str">
            <v>15/34097117</v>
          </cell>
          <cell r="C51" t="str">
            <v>15/34097117</v>
          </cell>
          <cell r="D51" t="str">
            <v>BOUKHECHE</v>
          </cell>
          <cell r="E51" t="str">
            <v>AYMEN</v>
          </cell>
          <cell r="F51" t="str">
            <v>Crédits</v>
          </cell>
          <cell r="H51" t="e">
            <v>#N/A</v>
          </cell>
          <cell r="K51">
            <v>10.5</v>
          </cell>
          <cell r="O51">
            <v>10</v>
          </cell>
          <cell r="P51">
            <v>10.3</v>
          </cell>
          <cell r="Q51" t="e">
            <v>#N/A</v>
          </cell>
          <cell r="T51">
            <v>9</v>
          </cell>
          <cell r="X51">
            <v>10.75</v>
          </cell>
          <cell r="Y51">
            <v>9.8800000000000008</v>
          </cell>
          <cell r="AC51">
            <v>12.13</v>
          </cell>
          <cell r="AD51">
            <v>11</v>
          </cell>
          <cell r="AE51">
            <v>10.25</v>
          </cell>
        </row>
        <row r="52">
          <cell r="B52" t="str">
            <v>15/36036276</v>
          </cell>
          <cell r="C52" t="str">
            <v>15/36036276</v>
          </cell>
          <cell r="D52" t="str">
            <v>BOUREMEL</v>
          </cell>
          <cell r="E52" t="str">
            <v>SAMAH</v>
          </cell>
          <cell r="F52" t="str">
            <v>Crédits</v>
          </cell>
          <cell r="H52">
            <v>13</v>
          </cell>
          <cell r="K52">
            <v>6.5</v>
          </cell>
          <cell r="L52">
            <v>12</v>
          </cell>
          <cell r="O52">
            <v>6</v>
          </cell>
          <cell r="P52">
            <v>6.3</v>
          </cell>
          <cell r="Q52">
            <v>8</v>
          </cell>
          <cell r="R52">
            <v>1.5</v>
          </cell>
          <cell r="T52">
            <v>5.75</v>
          </cell>
          <cell r="X52">
            <v>0</v>
          </cell>
          <cell r="Y52">
            <v>2.88</v>
          </cell>
          <cell r="AC52">
            <v>12</v>
          </cell>
          <cell r="AD52">
            <v>16</v>
          </cell>
          <cell r="AE52">
            <v>13</v>
          </cell>
        </row>
        <row r="53">
          <cell r="B53" t="str">
            <v>16/36028065</v>
          </cell>
          <cell r="C53" t="str">
            <v>16/36028065</v>
          </cell>
          <cell r="D53" t="str">
            <v>DEKIR</v>
          </cell>
          <cell r="E53" t="str">
            <v>IMED</v>
          </cell>
          <cell r="F53" t="str">
            <v>Crédits</v>
          </cell>
          <cell r="J53" t="e">
            <v>#N/A</v>
          </cell>
          <cell r="K53">
            <v>0</v>
          </cell>
          <cell r="L53">
            <v>13</v>
          </cell>
          <cell r="N53" t="e">
            <v>#N/A</v>
          </cell>
          <cell r="O53">
            <v>6.5</v>
          </cell>
          <cell r="P53">
            <v>2.6</v>
          </cell>
          <cell r="S53" t="e">
            <v>#N/A</v>
          </cell>
          <cell r="V53">
            <v>0</v>
          </cell>
          <cell r="X53">
            <v>0</v>
          </cell>
          <cell r="Y53">
            <v>0</v>
          </cell>
          <cell r="Z53">
            <v>12</v>
          </cell>
          <cell r="AC53">
            <v>7</v>
          </cell>
        </row>
        <row r="54">
          <cell r="B54" t="str">
            <v>14/36023757</v>
          </cell>
          <cell r="C54" t="str">
            <v>14/36023757</v>
          </cell>
          <cell r="D54" t="str">
            <v>GUEMARI</v>
          </cell>
          <cell r="E54" t="str">
            <v>AKRAM</v>
          </cell>
          <cell r="F54" t="str">
            <v>Crédits</v>
          </cell>
          <cell r="H54">
            <v>11.75</v>
          </cell>
          <cell r="K54">
            <v>5.88</v>
          </cell>
          <cell r="L54">
            <v>13</v>
          </cell>
          <cell r="O54">
            <v>6.5</v>
          </cell>
          <cell r="P54">
            <v>6.13</v>
          </cell>
          <cell r="V54">
            <v>5</v>
          </cell>
          <cell r="X54">
            <v>2.5</v>
          </cell>
          <cell r="Y54">
            <v>1.25</v>
          </cell>
          <cell r="AD54">
            <v>13</v>
          </cell>
          <cell r="AE54">
            <v>12</v>
          </cell>
        </row>
        <row r="55">
          <cell r="B55" t="str">
            <v>13/39037665</v>
          </cell>
          <cell r="C55" t="str">
            <v>13/39037665</v>
          </cell>
          <cell r="D55" t="str">
            <v>SALMI</v>
          </cell>
          <cell r="E55" t="str">
            <v>AHMED</v>
          </cell>
          <cell r="F55" t="str">
            <v>MINE</v>
          </cell>
          <cell r="H55">
            <v>10</v>
          </cell>
          <cell r="I55">
            <v>5.75</v>
          </cell>
          <cell r="J55" t="e">
            <v>#N/A</v>
          </cell>
          <cell r="K55">
            <v>7.88</v>
          </cell>
          <cell r="L55">
            <v>13.5</v>
          </cell>
          <cell r="M55">
            <v>4.25</v>
          </cell>
          <cell r="N55" t="e">
            <v>#N/A</v>
          </cell>
          <cell r="O55">
            <v>8.8800000000000008</v>
          </cell>
          <cell r="P55">
            <v>8.2799999999999994</v>
          </cell>
          <cell r="S55" t="e">
            <v>#N/A</v>
          </cell>
          <cell r="T55">
            <v>11</v>
          </cell>
          <cell r="U55">
            <v>16.5</v>
          </cell>
          <cell r="V55">
            <v>0</v>
          </cell>
          <cell r="X55">
            <v>8.25</v>
          </cell>
          <cell r="Y55">
            <v>9.6300000000000008</v>
          </cell>
          <cell r="Z55">
            <v>12</v>
          </cell>
          <cell r="AA55">
            <v>4.75</v>
          </cell>
          <cell r="AC55">
            <v>9.3800000000000008</v>
          </cell>
          <cell r="AD55">
            <v>13</v>
          </cell>
        </row>
        <row r="56">
          <cell r="B56">
            <v>36030053</v>
          </cell>
          <cell r="C56" t="str">
            <v>15/36030053</v>
          </cell>
          <cell r="D56" t="str">
            <v>GOUASMIA</v>
          </cell>
          <cell r="E56" t="str">
            <v>MED AMINE</v>
          </cell>
        </row>
      </sheetData>
      <sheetData sheetId="3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 /14</v>
          </cell>
          <cell r="I1" t="str">
            <v>MICRO2</v>
          </cell>
          <cell r="J1" t="str">
            <v>NOTE TP</v>
          </cell>
          <cell r="K1" t="str">
            <v xml:space="preserve">NOTE TD 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  <cell r="H2" t="str">
            <v xml:space="preserve">                   /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H3">
            <v>8</v>
          </cell>
          <cell r="K3">
            <v>13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H4">
            <v>14</v>
          </cell>
          <cell r="K4">
            <v>18</v>
          </cell>
        </row>
        <row r="5">
          <cell r="B5" t="str">
            <v>18/39006888</v>
          </cell>
          <cell r="C5" t="str">
            <v>BEN FERHAT</v>
          </cell>
          <cell r="D5" t="str">
            <v>WIAM NOUR ELHOUDA</v>
          </cell>
          <cell r="E5" t="str">
            <v>METAL 1</v>
          </cell>
          <cell r="H5" t="str">
            <v xml:space="preserve">                   /</v>
          </cell>
          <cell r="K5">
            <v>11</v>
          </cell>
        </row>
        <row r="6">
          <cell r="B6" t="str">
            <v>18/37064442</v>
          </cell>
          <cell r="C6" t="str">
            <v xml:space="preserve">BEN OMAR </v>
          </cell>
          <cell r="D6" t="str">
            <v>ABDELHAMID</v>
          </cell>
          <cell r="E6" t="str">
            <v>METAL 1</v>
          </cell>
          <cell r="H6">
            <v>6</v>
          </cell>
          <cell r="K6">
            <v>12</v>
          </cell>
        </row>
        <row r="7">
          <cell r="B7" t="str">
            <v>17/36027503</v>
          </cell>
          <cell r="C7" t="str">
            <v>BERRAIS</v>
          </cell>
          <cell r="D7" t="str">
            <v>KHALED</v>
          </cell>
          <cell r="E7" t="str">
            <v>METAL 1</v>
          </cell>
          <cell r="H7">
            <v>5</v>
          </cell>
          <cell r="K7">
            <v>11</v>
          </cell>
        </row>
        <row r="8">
          <cell r="B8" t="str">
            <v>18/33035936</v>
          </cell>
          <cell r="C8" t="str">
            <v>BOUDOUR</v>
          </cell>
          <cell r="D8" t="str">
            <v>KHEIREDDINE</v>
          </cell>
          <cell r="E8" t="str">
            <v>METAL 1</v>
          </cell>
          <cell r="H8">
            <v>9</v>
          </cell>
          <cell r="K8">
            <v>15</v>
          </cell>
        </row>
        <row r="9">
          <cell r="B9" t="str">
            <v>18/33041214</v>
          </cell>
          <cell r="C9" t="str">
            <v>BOULTIF</v>
          </cell>
          <cell r="D9" t="str">
            <v>MOHAMMED TAHAR</v>
          </cell>
          <cell r="E9" t="str">
            <v>METAL 1</v>
          </cell>
          <cell r="H9">
            <v>11</v>
          </cell>
          <cell r="K9">
            <v>16</v>
          </cell>
        </row>
        <row r="10">
          <cell r="B10" t="str">
            <v>18/35027579</v>
          </cell>
          <cell r="C10" t="str">
            <v>BOUNOUARA</v>
          </cell>
          <cell r="D10" t="str">
            <v>OMAR</v>
          </cell>
          <cell r="E10" t="str">
            <v>METAL 1</v>
          </cell>
          <cell r="H10">
            <v>4</v>
          </cell>
          <cell r="K10">
            <v>10</v>
          </cell>
        </row>
        <row r="11">
          <cell r="B11" t="str">
            <v>17/34075009</v>
          </cell>
          <cell r="C11" t="str">
            <v>BRABRA</v>
          </cell>
          <cell r="D11" t="str">
            <v>AYOUB</v>
          </cell>
          <cell r="E11" t="str">
            <v>METAL 1</v>
          </cell>
          <cell r="H11">
            <v>3</v>
          </cell>
          <cell r="K11">
            <v>9</v>
          </cell>
        </row>
        <row r="12">
          <cell r="B12" t="str">
            <v>18/35012270</v>
          </cell>
          <cell r="C12" t="str">
            <v>HAFIED</v>
          </cell>
          <cell r="D12" t="str">
            <v>OUSSAMA</v>
          </cell>
          <cell r="E12" t="str">
            <v>METAL 1</v>
          </cell>
          <cell r="H12">
            <v>6</v>
          </cell>
          <cell r="K12">
            <v>12</v>
          </cell>
        </row>
        <row r="13">
          <cell r="B13" t="str">
            <v>17/39071168</v>
          </cell>
          <cell r="C13" t="str">
            <v>LAROUCI</v>
          </cell>
          <cell r="D13" t="str">
            <v>AYOUB</v>
          </cell>
          <cell r="E13" t="str">
            <v>METAL 1</v>
          </cell>
          <cell r="H13">
            <v>7</v>
          </cell>
          <cell r="K13">
            <v>12</v>
          </cell>
        </row>
        <row r="14">
          <cell r="B14" t="str">
            <v>18/33047356</v>
          </cell>
          <cell r="C14" t="str">
            <v>MIHOUBI</v>
          </cell>
          <cell r="D14" t="str">
            <v>KHALED</v>
          </cell>
          <cell r="E14" t="str">
            <v>METAL 1</v>
          </cell>
          <cell r="H14">
            <v>9</v>
          </cell>
          <cell r="K14">
            <v>14</v>
          </cell>
        </row>
        <row r="15">
          <cell r="B15" t="str">
            <v>18/34016569</v>
          </cell>
          <cell r="C15" t="str">
            <v>RECHACH</v>
          </cell>
          <cell r="D15" t="str">
            <v>ABDERRAHMANE</v>
          </cell>
          <cell r="E15" t="str">
            <v>METAL 1</v>
          </cell>
          <cell r="H15">
            <v>9</v>
          </cell>
          <cell r="K15">
            <v>14</v>
          </cell>
        </row>
        <row r="16">
          <cell r="B16" t="str">
            <v>18/36052519</v>
          </cell>
          <cell r="C16" t="str">
            <v>SPIGA</v>
          </cell>
          <cell r="D16" t="str">
            <v>MAHMOUD OUALID</v>
          </cell>
          <cell r="E16" t="str">
            <v>METAL 1</v>
          </cell>
          <cell r="H16">
            <v>4</v>
          </cell>
          <cell r="K16">
            <v>10</v>
          </cell>
        </row>
        <row r="17">
          <cell r="B17" t="str">
            <v>18/33049108</v>
          </cell>
          <cell r="C17" t="str">
            <v>ZAREZI</v>
          </cell>
          <cell r="D17" t="str">
            <v>RIDHA</v>
          </cell>
          <cell r="E17" t="str">
            <v>METAL 1</v>
          </cell>
          <cell r="H17">
            <v>8</v>
          </cell>
          <cell r="K17">
            <v>13</v>
          </cell>
        </row>
        <row r="18">
          <cell r="B18" t="str">
            <v>17/36019351</v>
          </cell>
          <cell r="C18" t="str">
            <v>AZRI</v>
          </cell>
          <cell r="D18" t="str">
            <v xml:space="preserve"> IMAD</v>
          </cell>
          <cell r="E18" t="str">
            <v>METAL 1</v>
          </cell>
          <cell r="G18">
            <v>5</v>
          </cell>
          <cell r="H18" t="str">
            <v xml:space="preserve">                   /</v>
          </cell>
          <cell r="K18">
            <v>5</v>
          </cell>
        </row>
        <row r="19">
          <cell r="B19" t="str">
            <v>16/36032979</v>
          </cell>
          <cell r="C19" t="str">
            <v xml:space="preserve">BAHI </v>
          </cell>
          <cell r="D19" t="str">
            <v>ISHAK</v>
          </cell>
          <cell r="E19" t="str">
            <v>METAL 1</v>
          </cell>
          <cell r="H19">
            <v>3</v>
          </cell>
          <cell r="K19">
            <v>9</v>
          </cell>
        </row>
        <row r="20">
          <cell r="B20" t="str">
            <v>16/36070122</v>
          </cell>
          <cell r="C20" t="str">
            <v>RAGHIS</v>
          </cell>
          <cell r="D20" t="str">
            <v>IMANE</v>
          </cell>
          <cell r="E20" t="str">
            <v>METAL 1</v>
          </cell>
          <cell r="H20" t="str">
            <v xml:space="preserve">                   /</v>
          </cell>
        </row>
        <row r="21">
          <cell r="B21" t="str">
            <v>15/36031116</v>
          </cell>
          <cell r="C21" t="str">
            <v>Bechairia</v>
          </cell>
          <cell r="D21" t="str">
            <v>Hatem firas</v>
          </cell>
          <cell r="E21" t="str">
            <v>crédit GM</v>
          </cell>
          <cell r="K21">
            <v>12</v>
          </cell>
        </row>
        <row r="22">
          <cell r="B22" t="str">
            <v>16/36025696</v>
          </cell>
          <cell r="C22" t="str">
            <v>Bougheloum</v>
          </cell>
          <cell r="D22" t="str">
            <v>Imed</v>
          </cell>
          <cell r="E22" t="str">
            <v>crédit GC</v>
          </cell>
          <cell r="K22">
            <v>10</v>
          </cell>
        </row>
        <row r="23">
          <cell r="B23" t="str">
            <v>16/36025288</v>
          </cell>
          <cell r="C23" t="str">
            <v>Azzizi</v>
          </cell>
          <cell r="D23" t="str">
            <v>Aymen</v>
          </cell>
          <cell r="E23" t="str">
            <v>crédit GC</v>
          </cell>
          <cell r="K23">
            <v>10</v>
          </cell>
        </row>
        <row r="24">
          <cell r="B24" t="str">
            <v>18/36026806</v>
          </cell>
          <cell r="C24" t="str">
            <v>AOUACHRIA</v>
          </cell>
          <cell r="D24" t="str">
            <v>IKRAM EL  ZAHRA</v>
          </cell>
          <cell r="E24" t="str">
            <v>METAL 2</v>
          </cell>
          <cell r="F24">
            <v>3</v>
          </cell>
          <cell r="G24">
            <v>0.5</v>
          </cell>
          <cell r="H24">
            <v>7</v>
          </cell>
          <cell r="I24">
            <v>6.5</v>
          </cell>
          <cell r="K24">
            <v>17</v>
          </cell>
        </row>
        <row r="25">
          <cell r="B25" t="str">
            <v>18/34022405</v>
          </cell>
          <cell r="C25" t="str">
            <v>AOULMI</v>
          </cell>
          <cell r="D25" t="str">
            <v>LOUISA</v>
          </cell>
          <cell r="E25" t="str">
            <v>METAL 2</v>
          </cell>
          <cell r="F25">
            <v>3</v>
          </cell>
          <cell r="G25">
            <v>0.25</v>
          </cell>
          <cell r="H25">
            <v>6.5</v>
          </cell>
          <cell r="I25">
            <v>6.5</v>
          </cell>
          <cell r="K25">
            <v>16.25</v>
          </cell>
        </row>
        <row r="26">
          <cell r="B26" t="str">
            <v>17/36065483</v>
          </cell>
          <cell r="C26" t="str">
            <v>ATMANI</v>
          </cell>
          <cell r="D26" t="str">
            <v>MANEL</v>
          </cell>
          <cell r="E26" t="str">
            <v>METAL 2</v>
          </cell>
          <cell r="F26">
            <v>3</v>
          </cell>
          <cell r="G26">
            <v>0.25</v>
          </cell>
          <cell r="H26">
            <v>7</v>
          </cell>
          <cell r="I26">
            <v>5.5</v>
          </cell>
          <cell r="K26">
            <v>15.75</v>
          </cell>
        </row>
        <row r="27">
          <cell r="B27" t="str">
            <v>18/34019749</v>
          </cell>
          <cell r="C27" t="str">
            <v>BENNADJI</v>
          </cell>
          <cell r="D27" t="str">
            <v>RABIA</v>
          </cell>
          <cell r="E27" t="str">
            <v>METAL 2</v>
          </cell>
          <cell r="F27">
            <v>3</v>
          </cell>
          <cell r="G27">
            <v>0</v>
          </cell>
          <cell r="H27">
            <v>6.5</v>
          </cell>
          <cell r="I27">
            <v>5.75</v>
          </cell>
          <cell r="K27">
            <v>15.25</v>
          </cell>
        </row>
        <row r="28">
          <cell r="B28" t="str">
            <v>17/36051066</v>
          </cell>
          <cell r="C28" t="str">
            <v>BENSEBTI</v>
          </cell>
          <cell r="D28" t="str">
            <v>HADIL</v>
          </cell>
          <cell r="E28" t="str">
            <v>METAL 2</v>
          </cell>
          <cell r="F28">
            <v>3</v>
          </cell>
          <cell r="G28">
            <v>0</v>
          </cell>
          <cell r="H28">
            <v>7</v>
          </cell>
          <cell r="I28">
            <v>4.5</v>
          </cell>
          <cell r="K28">
            <v>14.5</v>
          </cell>
        </row>
        <row r="29">
          <cell r="B29" t="str">
            <v>18/33041133</v>
          </cell>
          <cell r="C29" t="str">
            <v>BOUKAOUD</v>
          </cell>
          <cell r="D29" t="str">
            <v>AZZDINE</v>
          </cell>
          <cell r="E29" t="str">
            <v>METAL 2</v>
          </cell>
          <cell r="F29">
            <v>3</v>
          </cell>
          <cell r="G29">
            <v>0</v>
          </cell>
          <cell r="H29">
            <v>5.5</v>
          </cell>
          <cell r="I29">
            <v>4.5</v>
          </cell>
          <cell r="K29">
            <v>13</v>
          </cell>
        </row>
        <row r="30">
          <cell r="B30" t="str">
            <v>17/36019279</v>
          </cell>
          <cell r="C30" t="str">
            <v>CHEKIIL</v>
          </cell>
          <cell r="D30" t="str">
            <v>ABDELKARIM</v>
          </cell>
          <cell r="E30" t="str">
            <v>METAL 2</v>
          </cell>
          <cell r="F30">
            <v>3</v>
          </cell>
          <cell r="G30">
            <v>0</v>
          </cell>
          <cell r="H30">
            <v>7</v>
          </cell>
          <cell r="I30">
            <v>3</v>
          </cell>
          <cell r="K30">
            <v>13</v>
          </cell>
        </row>
        <row r="31">
          <cell r="B31" t="str">
            <v>18/35003146</v>
          </cell>
          <cell r="C31" t="str">
            <v xml:space="preserve">GOUACEM </v>
          </cell>
          <cell r="D31" t="str">
            <v>HAITHEM</v>
          </cell>
          <cell r="E31" t="str">
            <v>METAL 2</v>
          </cell>
          <cell r="F31">
            <v>3</v>
          </cell>
          <cell r="G31">
            <v>1</v>
          </cell>
          <cell r="H31">
            <v>6</v>
          </cell>
          <cell r="I31">
            <v>6</v>
          </cell>
          <cell r="K31">
            <v>16</v>
          </cell>
        </row>
        <row r="32">
          <cell r="B32" t="str">
            <v>18/33039393</v>
          </cell>
          <cell r="C32" t="str">
            <v>GUENOUNE</v>
          </cell>
          <cell r="D32" t="str">
            <v>NASSIM</v>
          </cell>
          <cell r="E32" t="str">
            <v>METAL 2</v>
          </cell>
          <cell r="F32">
            <v>3</v>
          </cell>
          <cell r="G32">
            <v>0.5</v>
          </cell>
          <cell r="H32">
            <v>6.5</v>
          </cell>
          <cell r="I32">
            <v>4.5</v>
          </cell>
          <cell r="K32">
            <v>14.5</v>
          </cell>
        </row>
        <row r="33">
          <cell r="B33" t="str">
            <v>18/35058915</v>
          </cell>
          <cell r="C33" t="str">
            <v>HERRATHE</v>
          </cell>
          <cell r="D33" t="str">
            <v>SOFIANE</v>
          </cell>
          <cell r="E33" t="str">
            <v>METAL 2</v>
          </cell>
          <cell r="F33">
            <v>3</v>
          </cell>
          <cell r="G33">
            <v>0</v>
          </cell>
          <cell r="H33">
            <v>5.5</v>
          </cell>
          <cell r="I33">
            <v>4</v>
          </cell>
          <cell r="K33">
            <v>12.5</v>
          </cell>
        </row>
        <row r="34">
          <cell r="B34" t="str">
            <v>18/35001611</v>
          </cell>
          <cell r="C34" t="str">
            <v xml:space="preserve">MARREF </v>
          </cell>
          <cell r="D34" t="str">
            <v xml:space="preserve">ASSIL </v>
          </cell>
          <cell r="E34" t="str">
            <v>METAL 2</v>
          </cell>
          <cell r="F34">
            <v>3</v>
          </cell>
          <cell r="G34">
            <v>0</v>
          </cell>
          <cell r="H34">
            <v>5.5</v>
          </cell>
          <cell r="I34">
            <v>4</v>
          </cell>
          <cell r="K34">
            <v>12.5</v>
          </cell>
        </row>
        <row r="35">
          <cell r="B35" t="str">
            <v>18/33036005</v>
          </cell>
          <cell r="C35" t="str">
            <v>MEZENNER</v>
          </cell>
          <cell r="D35" t="str">
            <v>SEIF EDDINE</v>
          </cell>
          <cell r="E35" t="str">
            <v>METAL 2</v>
          </cell>
          <cell r="F35">
            <v>3</v>
          </cell>
          <cell r="G35">
            <v>0</v>
          </cell>
          <cell r="H35">
            <v>6.5</v>
          </cell>
          <cell r="I35">
            <v>3</v>
          </cell>
          <cell r="K35">
            <v>12.5</v>
          </cell>
        </row>
        <row r="36">
          <cell r="B36" t="str">
            <v>17/36043413</v>
          </cell>
          <cell r="C36" t="str">
            <v>OULBANI</v>
          </cell>
          <cell r="D36" t="str">
            <v>HAROUN</v>
          </cell>
          <cell r="E36" t="str">
            <v>METAL 2</v>
          </cell>
          <cell r="F36">
            <v>3</v>
          </cell>
          <cell r="G36">
            <v>0</v>
          </cell>
          <cell r="H36">
            <v>4.5</v>
          </cell>
          <cell r="I36">
            <v>3.5</v>
          </cell>
          <cell r="K36">
            <v>11</v>
          </cell>
        </row>
        <row r="37">
          <cell r="B37" t="str">
            <v>17/36044028</v>
          </cell>
          <cell r="C37" t="str">
            <v>SAFSAF</v>
          </cell>
          <cell r="D37" t="str">
            <v>RAYANE</v>
          </cell>
          <cell r="E37" t="str">
            <v>METAL 2</v>
          </cell>
          <cell r="F37">
            <v>3</v>
          </cell>
          <cell r="G37">
            <v>0</v>
          </cell>
          <cell r="H37">
            <v>6.5</v>
          </cell>
          <cell r="I37">
            <v>4.5</v>
          </cell>
          <cell r="K37">
            <v>14</v>
          </cell>
        </row>
        <row r="38">
          <cell r="B38" t="str">
            <v>18/34019679</v>
          </cell>
          <cell r="C38" t="str">
            <v>SELLAT</v>
          </cell>
          <cell r="D38" t="str">
            <v>DHIYA EDDINE</v>
          </cell>
          <cell r="E38" t="str">
            <v>METAL 2</v>
          </cell>
          <cell r="F38">
            <v>3</v>
          </cell>
          <cell r="G38">
            <v>0</v>
          </cell>
          <cell r="H38">
            <v>6</v>
          </cell>
          <cell r="I38">
            <v>4.5</v>
          </cell>
          <cell r="K38">
            <v>13.5</v>
          </cell>
        </row>
        <row r="39">
          <cell r="B39" t="str">
            <v>18/35003462</v>
          </cell>
          <cell r="C39" t="str">
            <v>ZIADI</v>
          </cell>
          <cell r="D39" t="str">
            <v>AKRAM</v>
          </cell>
          <cell r="E39" t="str">
            <v>METAL 2</v>
          </cell>
          <cell r="F39">
            <v>3</v>
          </cell>
          <cell r="G39">
            <v>0</v>
          </cell>
          <cell r="H39">
            <v>6.5</v>
          </cell>
          <cell r="I39">
            <v>4.5</v>
          </cell>
          <cell r="K39">
            <v>14</v>
          </cell>
        </row>
        <row r="40">
          <cell r="B40" t="str">
            <v>16/36065149</v>
          </cell>
          <cell r="C40" t="str">
            <v xml:space="preserve">GHODBANE </v>
          </cell>
          <cell r="D40" t="str">
            <v>MOHAMMED</v>
          </cell>
          <cell r="E40" t="str">
            <v>METAL 2</v>
          </cell>
          <cell r="F40">
            <v>0.5</v>
          </cell>
          <cell r="G40">
            <v>0</v>
          </cell>
          <cell r="H40" t="str">
            <v>abs</v>
          </cell>
          <cell r="I40" t="str">
            <v>ABS</v>
          </cell>
          <cell r="K40">
            <v>0.5</v>
          </cell>
        </row>
        <row r="41">
          <cell r="C41" t="str">
            <v xml:space="preserve">MENASRIA </v>
          </cell>
          <cell r="D41" t="str">
            <v>MOSTAPHA</v>
          </cell>
          <cell r="E41" t="str">
            <v>METAL 2</v>
          </cell>
          <cell r="F41">
            <v>0.5</v>
          </cell>
          <cell r="G41">
            <v>0</v>
          </cell>
          <cell r="H41" t="str">
            <v>abs</v>
          </cell>
          <cell r="I41" t="str">
            <v>ABS</v>
          </cell>
          <cell r="K41">
            <v>0.5</v>
          </cell>
        </row>
        <row r="42">
          <cell r="B42" t="str">
            <v>17/36059650</v>
          </cell>
          <cell r="C42" t="str">
            <v>DIB</v>
          </cell>
          <cell r="D42" t="str">
            <v>DJIHED</v>
          </cell>
          <cell r="E42" t="str">
            <v>crédit metal</v>
          </cell>
          <cell r="F42">
            <v>3</v>
          </cell>
          <cell r="G42">
            <v>0</v>
          </cell>
          <cell r="H42">
            <v>7</v>
          </cell>
          <cell r="I42">
            <v>6</v>
          </cell>
          <cell r="K42">
            <v>13</v>
          </cell>
        </row>
        <row r="43">
          <cell r="B43" t="str">
            <v>15/36066896</v>
          </cell>
          <cell r="C43" t="str">
            <v xml:space="preserve">MENASRIA </v>
          </cell>
          <cell r="D43" t="str">
            <v>Mostapha Chahine</v>
          </cell>
          <cell r="E43" t="str">
            <v>crédit metal</v>
          </cell>
          <cell r="F43">
            <v>3</v>
          </cell>
          <cell r="G43">
            <v>0</v>
          </cell>
          <cell r="H43">
            <v>3</v>
          </cell>
          <cell r="I43">
            <v>6</v>
          </cell>
          <cell r="K43">
            <v>12</v>
          </cell>
        </row>
        <row r="44">
          <cell r="B44" t="str">
            <v>16/36061582</v>
          </cell>
          <cell r="C44" t="str">
            <v>BENGRICHE</v>
          </cell>
          <cell r="D44" t="str">
            <v>ISLEM</v>
          </cell>
          <cell r="E44" t="str">
            <v>crédit GM</v>
          </cell>
          <cell r="F44">
            <v>3</v>
          </cell>
          <cell r="G44">
            <v>0</v>
          </cell>
          <cell r="H44">
            <v>7</v>
          </cell>
          <cell r="I44">
            <v>3.5</v>
          </cell>
          <cell r="K44">
            <v>13.5</v>
          </cell>
        </row>
        <row r="45">
          <cell r="B45" t="str">
            <v>16/36042589</v>
          </cell>
          <cell r="C45" t="str">
            <v>MAATLIA</v>
          </cell>
          <cell r="D45" t="str">
            <v>MED WAZIR ISLEM</v>
          </cell>
          <cell r="E45" t="str">
            <v>crédit metal</v>
          </cell>
          <cell r="F45">
            <v>1.5</v>
          </cell>
          <cell r="G45">
            <v>0</v>
          </cell>
          <cell r="H45">
            <v>7</v>
          </cell>
          <cell r="I45">
            <v>3</v>
          </cell>
          <cell r="K45">
            <v>11.5</v>
          </cell>
        </row>
        <row r="46">
          <cell r="B46" t="str">
            <v>16/36056586</v>
          </cell>
          <cell r="C46" t="str">
            <v>MESSAAD</v>
          </cell>
          <cell r="D46" t="str">
            <v>YAHIA</v>
          </cell>
          <cell r="E46" t="str">
            <v>crédit ELT</v>
          </cell>
          <cell r="F46">
            <v>3</v>
          </cell>
          <cell r="G46">
            <v>0</v>
          </cell>
          <cell r="H46">
            <v>6</v>
          </cell>
          <cell r="I46">
            <v>4.5</v>
          </cell>
          <cell r="K46">
            <v>13.5</v>
          </cell>
        </row>
        <row r="47">
          <cell r="B47" t="str">
            <v>17/36053551</v>
          </cell>
          <cell r="C47" t="str">
            <v>BOUAFIA</v>
          </cell>
          <cell r="D47" t="str">
            <v>NOUR EL HOUDA</v>
          </cell>
          <cell r="E47" t="str">
            <v>crédit ELT</v>
          </cell>
          <cell r="F47">
            <v>2.5</v>
          </cell>
          <cell r="G47">
            <v>0</v>
          </cell>
          <cell r="H47">
            <v>3.5</v>
          </cell>
          <cell r="I47">
            <v>6</v>
          </cell>
          <cell r="K47">
            <v>12</v>
          </cell>
        </row>
        <row r="48">
          <cell r="B48" t="str">
            <v>17/36059650</v>
          </cell>
          <cell r="C48" t="str">
            <v>DIB</v>
          </cell>
          <cell r="D48" t="str">
            <v>DJIHED</v>
          </cell>
          <cell r="E48" t="str">
            <v>crédit metal</v>
          </cell>
          <cell r="F48">
            <v>3</v>
          </cell>
          <cell r="G48">
            <v>0</v>
          </cell>
          <cell r="H48">
            <v>7</v>
          </cell>
          <cell r="I48">
            <v>6</v>
          </cell>
          <cell r="K48">
            <v>13</v>
          </cell>
        </row>
        <row r="49">
          <cell r="B49" t="str">
            <v>15/36066896</v>
          </cell>
          <cell r="C49" t="str">
            <v xml:space="preserve">MENASRIA </v>
          </cell>
          <cell r="D49" t="str">
            <v>Mostapha Chahine</v>
          </cell>
          <cell r="E49" t="str">
            <v>crédit metal</v>
          </cell>
          <cell r="F49">
            <v>3</v>
          </cell>
          <cell r="G49">
            <v>0</v>
          </cell>
          <cell r="H49">
            <v>3</v>
          </cell>
          <cell r="I49">
            <v>6</v>
          </cell>
          <cell r="K49">
            <v>12</v>
          </cell>
        </row>
        <row r="50">
          <cell r="B50" t="str">
            <v>16/36042589</v>
          </cell>
          <cell r="C50" t="str">
            <v>MAATLIA</v>
          </cell>
          <cell r="D50" t="str">
            <v>MED WAZIR ISLEM</v>
          </cell>
          <cell r="E50" t="str">
            <v>crédit metal</v>
          </cell>
          <cell r="F50">
            <v>1.5</v>
          </cell>
          <cell r="G50">
            <v>0</v>
          </cell>
          <cell r="H50">
            <v>7</v>
          </cell>
          <cell r="I50">
            <v>3</v>
          </cell>
          <cell r="K50">
            <v>11.5</v>
          </cell>
        </row>
      </sheetData>
      <sheetData sheetId="4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 /14</v>
          </cell>
          <cell r="I1" t="str">
            <v>MICRO2</v>
          </cell>
          <cell r="J1" t="str">
            <v>NOTE TP</v>
          </cell>
          <cell r="K1" t="str">
            <v xml:space="preserve">NOTE TD 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  <cell r="K2">
            <v>2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K3">
            <v>12.5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K4">
            <v>15.5</v>
          </cell>
        </row>
        <row r="5">
          <cell r="B5" t="str">
            <v>18/39006888</v>
          </cell>
          <cell r="C5" t="str">
            <v>BEN FERHAT</v>
          </cell>
          <cell r="D5" t="str">
            <v>WIAM NOUR ELHOUDA</v>
          </cell>
          <cell r="E5" t="str">
            <v>METAL 1</v>
          </cell>
          <cell r="K5">
            <v>13</v>
          </cell>
        </row>
        <row r="6">
          <cell r="B6" t="str">
            <v>18/37064442</v>
          </cell>
          <cell r="C6" t="str">
            <v xml:space="preserve">BEN OMAR </v>
          </cell>
          <cell r="D6" t="str">
            <v>ABDELHAMID</v>
          </cell>
          <cell r="E6" t="str">
            <v>METAL 1</v>
          </cell>
          <cell r="K6">
            <v>8.75</v>
          </cell>
        </row>
        <row r="7">
          <cell r="B7" t="str">
            <v>17/36027503</v>
          </cell>
          <cell r="C7" t="str">
            <v>BERRAIS</v>
          </cell>
          <cell r="D7" t="str">
            <v>KHALED</v>
          </cell>
          <cell r="E7" t="str">
            <v>METAL 1</v>
          </cell>
          <cell r="K7">
            <v>16</v>
          </cell>
        </row>
        <row r="8">
          <cell r="B8" t="str">
            <v>18/33035936</v>
          </cell>
          <cell r="C8" t="str">
            <v>BOUDOUR</v>
          </cell>
          <cell r="D8" t="str">
            <v>KHEIREDDINE</v>
          </cell>
          <cell r="E8" t="str">
            <v>METAL 1</v>
          </cell>
          <cell r="K8">
            <v>12</v>
          </cell>
        </row>
        <row r="9">
          <cell r="B9" t="str">
            <v>18/33041214</v>
          </cell>
          <cell r="C9" t="str">
            <v>BOULTIF</v>
          </cell>
          <cell r="D9" t="str">
            <v>MOHAMMED TAHAR</v>
          </cell>
          <cell r="E9" t="str">
            <v>METAL 1</v>
          </cell>
          <cell r="K9">
            <v>15.5</v>
          </cell>
        </row>
        <row r="10">
          <cell r="B10" t="str">
            <v>18/35027579</v>
          </cell>
          <cell r="C10" t="str">
            <v>BOUNOUARA</v>
          </cell>
          <cell r="D10" t="str">
            <v>OMAR</v>
          </cell>
          <cell r="E10" t="str">
            <v>METAL 1</v>
          </cell>
          <cell r="K10">
            <v>10</v>
          </cell>
        </row>
        <row r="11">
          <cell r="B11" t="str">
            <v>17/34075009</v>
          </cell>
          <cell r="C11" t="str">
            <v>BRABRA</v>
          </cell>
          <cell r="D11" t="str">
            <v>AYOUB</v>
          </cell>
          <cell r="E11" t="str">
            <v>METAL 1</v>
          </cell>
          <cell r="K11">
            <v>9</v>
          </cell>
        </row>
        <row r="12">
          <cell r="B12" t="str">
            <v>18/35012270</v>
          </cell>
          <cell r="C12" t="str">
            <v>HAFIED</v>
          </cell>
          <cell r="D12" t="str">
            <v>OUSSAMA</v>
          </cell>
          <cell r="E12" t="str">
            <v>METAL 1</v>
          </cell>
          <cell r="K12">
            <v>16</v>
          </cell>
        </row>
        <row r="13">
          <cell r="B13" t="str">
            <v>17/39071168</v>
          </cell>
          <cell r="C13" t="str">
            <v>LAROUCI</v>
          </cell>
          <cell r="D13" t="str">
            <v>AYOUB</v>
          </cell>
          <cell r="E13" t="str">
            <v>METAL 1</v>
          </cell>
          <cell r="K13">
            <v>16.5</v>
          </cell>
        </row>
        <row r="14">
          <cell r="B14" t="str">
            <v>18/33047356</v>
          </cell>
          <cell r="C14" t="str">
            <v>MIHOUBI</v>
          </cell>
          <cell r="D14" t="str">
            <v>KHALED</v>
          </cell>
          <cell r="E14" t="str">
            <v>METAL 1</v>
          </cell>
          <cell r="K14">
            <v>14.5</v>
          </cell>
        </row>
        <row r="15">
          <cell r="B15" t="str">
            <v>18/34016569</v>
          </cell>
          <cell r="C15" t="str">
            <v>RECHACH</v>
          </cell>
          <cell r="D15" t="str">
            <v>ABDERRAHMANE</v>
          </cell>
          <cell r="E15" t="str">
            <v>METAL 1</v>
          </cell>
          <cell r="K15">
            <v>14</v>
          </cell>
        </row>
        <row r="16">
          <cell r="B16" t="str">
            <v>18/36052519</v>
          </cell>
          <cell r="C16" t="str">
            <v>SPIGA</v>
          </cell>
          <cell r="D16" t="str">
            <v>MAHMOUD OUALID</v>
          </cell>
          <cell r="E16" t="str">
            <v>METAL 1</v>
          </cell>
          <cell r="K16">
            <v>12.5</v>
          </cell>
        </row>
        <row r="17">
          <cell r="B17" t="str">
            <v>18/33049108</v>
          </cell>
          <cell r="C17" t="str">
            <v>ZAREZI</v>
          </cell>
          <cell r="D17" t="str">
            <v>RIDHA</v>
          </cell>
          <cell r="E17" t="str">
            <v>METAL 1</v>
          </cell>
          <cell r="K17">
            <v>11</v>
          </cell>
        </row>
        <row r="18">
          <cell r="B18" t="str">
            <v>17/36019351</v>
          </cell>
          <cell r="C18" t="str">
            <v>AZRI</v>
          </cell>
          <cell r="D18" t="str">
            <v xml:space="preserve"> IMAD</v>
          </cell>
          <cell r="E18" t="str">
            <v>METAL 1</v>
          </cell>
          <cell r="K18">
            <v>6.75</v>
          </cell>
        </row>
        <row r="19">
          <cell r="B19" t="str">
            <v>16/36032979</v>
          </cell>
          <cell r="C19" t="str">
            <v xml:space="preserve">BAHI </v>
          </cell>
          <cell r="D19" t="str">
            <v>ISHAK</v>
          </cell>
          <cell r="E19" t="str">
            <v>METAL 1</v>
          </cell>
          <cell r="K19">
            <v>9</v>
          </cell>
        </row>
        <row r="20">
          <cell r="B20" t="str">
            <v>16/36070122</v>
          </cell>
          <cell r="C20" t="str">
            <v>RAGHIS</v>
          </cell>
          <cell r="D20" t="str">
            <v>IMANE</v>
          </cell>
          <cell r="E20" t="str">
            <v>METAL 1</v>
          </cell>
        </row>
        <row r="21">
          <cell r="B21" t="str">
            <v>15/36031224</v>
          </cell>
          <cell r="C21" t="str">
            <v>Adjroud</v>
          </cell>
          <cell r="D21" t="str">
            <v>Chamseddine</v>
          </cell>
          <cell r="E21" t="str">
            <v>Crédit</v>
          </cell>
          <cell r="K21">
            <v>15</v>
          </cell>
        </row>
        <row r="22">
          <cell r="B22" t="str">
            <v>14/36049855</v>
          </cell>
          <cell r="C22" t="str">
            <v>Boulahbel</v>
          </cell>
          <cell r="D22" t="str">
            <v>Yasmine</v>
          </cell>
          <cell r="E22" t="str">
            <v>Crédit GM</v>
          </cell>
          <cell r="K22">
            <v>14</v>
          </cell>
        </row>
        <row r="23">
          <cell r="B23" t="str">
            <v>16/36029946</v>
          </cell>
          <cell r="C23" t="str">
            <v xml:space="preserve">Chorfi </v>
          </cell>
          <cell r="D23" t="str">
            <v>Rania</v>
          </cell>
          <cell r="E23" t="str">
            <v>Crédit ELT</v>
          </cell>
          <cell r="K23">
            <v>15.5</v>
          </cell>
        </row>
        <row r="24">
          <cell r="B24" t="str">
            <v>16/36039434</v>
          </cell>
          <cell r="C24" t="str">
            <v xml:space="preserve">Diabi </v>
          </cell>
          <cell r="D24" t="str">
            <v>Manel</v>
          </cell>
          <cell r="E24" t="str">
            <v>Crédit GC</v>
          </cell>
          <cell r="K24">
            <v>14</v>
          </cell>
        </row>
        <row r="25">
          <cell r="B25" t="str">
            <v>16/36027602</v>
          </cell>
          <cell r="C25" t="str">
            <v>SAADI</v>
          </cell>
          <cell r="D25" t="str">
            <v>Djihen</v>
          </cell>
          <cell r="E25" t="str">
            <v>Crédit TELE</v>
          </cell>
          <cell r="K25">
            <v>14</v>
          </cell>
        </row>
        <row r="26">
          <cell r="B26" t="str">
            <v>18/36026806</v>
          </cell>
          <cell r="C26" t="str">
            <v>AOUACHRIA</v>
          </cell>
          <cell r="D26" t="str">
            <v>IKRAM EL  ZAHRA</v>
          </cell>
          <cell r="E26" t="str">
            <v>METAL 2</v>
          </cell>
          <cell r="F26">
            <v>14.25</v>
          </cell>
          <cell r="K26">
            <v>14.25</v>
          </cell>
        </row>
        <row r="27">
          <cell r="B27" t="str">
            <v>18/34022405</v>
          </cell>
          <cell r="C27" t="str">
            <v>AOULMI</v>
          </cell>
          <cell r="D27" t="str">
            <v>LOUISA</v>
          </cell>
          <cell r="E27" t="str">
            <v>METAL 2</v>
          </cell>
          <cell r="F27">
            <v>13</v>
          </cell>
          <cell r="K27">
            <v>13</v>
          </cell>
        </row>
        <row r="28">
          <cell r="B28" t="str">
            <v>17/36065483</v>
          </cell>
          <cell r="C28" t="str">
            <v>ATMANI</v>
          </cell>
          <cell r="D28" t="str">
            <v>MANEL</v>
          </cell>
          <cell r="E28" t="str">
            <v>METAL 2</v>
          </cell>
          <cell r="F28">
            <v>11.5</v>
          </cell>
          <cell r="K28">
            <v>11.5</v>
          </cell>
        </row>
        <row r="29">
          <cell r="B29" t="str">
            <v>18/34019749</v>
          </cell>
          <cell r="C29" t="str">
            <v>BENNADJI</v>
          </cell>
          <cell r="D29" t="str">
            <v>RABIA</v>
          </cell>
          <cell r="E29" t="str">
            <v>METAL 2</v>
          </cell>
          <cell r="F29">
            <v>10.5</v>
          </cell>
          <cell r="K29">
            <v>10.5</v>
          </cell>
        </row>
        <row r="30">
          <cell r="B30" t="str">
            <v>17/36051066</v>
          </cell>
          <cell r="C30" t="str">
            <v>BENSEBTI</v>
          </cell>
          <cell r="D30" t="str">
            <v>HADIL</v>
          </cell>
          <cell r="E30" t="str">
            <v>METAL 2</v>
          </cell>
          <cell r="F30">
            <v>10.25</v>
          </cell>
          <cell r="K30">
            <v>10.25</v>
          </cell>
        </row>
        <row r="31">
          <cell r="B31" t="str">
            <v>18/33041133</v>
          </cell>
          <cell r="C31" t="str">
            <v>BOUKAOUD</v>
          </cell>
          <cell r="D31" t="str">
            <v>AZZDINE</v>
          </cell>
          <cell r="E31" t="str">
            <v>METAL 2</v>
          </cell>
          <cell r="F31">
            <v>12</v>
          </cell>
          <cell r="K31">
            <v>12</v>
          </cell>
        </row>
        <row r="32">
          <cell r="B32" t="str">
            <v>17/36019279</v>
          </cell>
          <cell r="C32" t="str">
            <v>CHEKIIL</v>
          </cell>
          <cell r="D32" t="str">
            <v>ABDELKARIM</v>
          </cell>
          <cell r="E32" t="str">
            <v>METAL 2</v>
          </cell>
          <cell r="F32">
            <v>12</v>
          </cell>
          <cell r="K32">
            <v>12</v>
          </cell>
        </row>
        <row r="33">
          <cell r="B33" t="str">
            <v>18/35003146</v>
          </cell>
          <cell r="C33" t="str">
            <v xml:space="preserve">GOUACEM </v>
          </cell>
          <cell r="D33" t="str">
            <v>HAITHEM</v>
          </cell>
          <cell r="E33" t="str">
            <v>METAL 2</v>
          </cell>
          <cell r="F33">
            <v>14</v>
          </cell>
          <cell r="K33">
            <v>14</v>
          </cell>
        </row>
        <row r="34">
          <cell r="B34" t="str">
            <v>18/33039393</v>
          </cell>
          <cell r="C34" t="str">
            <v>GUENOUNE</v>
          </cell>
          <cell r="D34" t="str">
            <v>NASSIM</v>
          </cell>
          <cell r="E34" t="str">
            <v>METAL 2</v>
          </cell>
          <cell r="F34">
            <v>10.5</v>
          </cell>
          <cell r="K34">
            <v>10.5</v>
          </cell>
        </row>
        <row r="35">
          <cell r="B35" t="str">
            <v>18/35058915</v>
          </cell>
          <cell r="C35" t="str">
            <v>HERRATHE</v>
          </cell>
          <cell r="D35" t="str">
            <v>SOFIANE</v>
          </cell>
          <cell r="E35" t="str">
            <v>METAL 2</v>
          </cell>
          <cell r="F35">
            <v>9</v>
          </cell>
          <cell r="K35">
            <v>9</v>
          </cell>
        </row>
        <row r="36">
          <cell r="B36" t="str">
            <v>18/35001611</v>
          </cell>
          <cell r="C36" t="str">
            <v xml:space="preserve">MARREF </v>
          </cell>
          <cell r="D36" t="str">
            <v xml:space="preserve">ASSIL </v>
          </cell>
          <cell r="E36" t="str">
            <v>METAL 2</v>
          </cell>
          <cell r="F36">
            <v>10</v>
          </cell>
          <cell r="K36">
            <v>10</v>
          </cell>
        </row>
        <row r="37">
          <cell r="B37" t="str">
            <v>18/33036005</v>
          </cell>
          <cell r="C37" t="str">
            <v>MEZENNER</v>
          </cell>
          <cell r="D37" t="str">
            <v>SEIF EDDINE</v>
          </cell>
          <cell r="E37" t="str">
            <v>METAL 2</v>
          </cell>
          <cell r="F37">
            <v>12</v>
          </cell>
          <cell r="K37">
            <v>12</v>
          </cell>
        </row>
        <row r="38">
          <cell r="B38" t="str">
            <v>17/36043413</v>
          </cell>
          <cell r="C38" t="str">
            <v>OULBANI</v>
          </cell>
          <cell r="D38" t="str">
            <v>HAROUN</v>
          </cell>
          <cell r="E38" t="str">
            <v>METAL 2</v>
          </cell>
          <cell r="F38" t="str">
            <v>xxxxxx</v>
          </cell>
        </row>
        <row r="39">
          <cell r="B39" t="str">
            <v>17/36044028</v>
          </cell>
          <cell r="C39" t="str">
            <v>SAFSAF</v>
          </cell>
          <cell r="D39" t="str">
            <v>RAYANE</v>
          </cell>
          <cell r="E39" t="str">
            <v>METAL 2</v>
          </cell>
          <cell r="F39">
            <v>11.5</v>
          </cell>
          <cell r="K39">
            <v>11.5</v>
          </cell>
        </row>
        <row r="40">
          <cell r="B40" t="str">
            <v>18/34019679</v>
          </cell>
          <cell r="C40" t="str">
            <v>SELLAT</v>
          </cell>
          <cell r="D40" t="str">
            <v>DHIYA EDDINE</v>
          </cell>
          <cell r="E40" t="str">
            <v>METAL 2</v>
          </cell>
          <cell r="F40">
            <v>12</v>
          </cell>
          <cell r="K40">
            <v>12</v>
          </cell>
        </row>
        <row r="41">
          <cell r="B41" t="str">
            <v>18/35003462</v>
          </cell>
          <cell r="C41" t="str">
            <v>ZIADI</v>
          </cell>
          <cell r="D41" t="str">
            <v>AKRAM</v>
          </cell>
          <cell r="E41" t="str">
            <v>METAL 2</v>
          </cell>
          <cell r="F41">
            <v>10</v>
          </cell>
          <cell r="K41">
            <v>10</v>
          </cell>
        </row>
        <row r="42">
          <cell r="B42" t="str">
            <v>16/36065149</v>
          </cell>
          <cell r="C42" t="str">
            <v xml:space="preserve">GHODBANE </v>
          </cell>
          <cell r="D42" t="str">
            <v>MOHAMMED</v>
          </cell>
          <cell r="E42" t="str">
            <v>METAL 2</v>
          </cell>
          <cell r="F42" t="str">
            <v>xxxxxx</v>
          </cell>
        </row>
        <row r="43">
          <cell r="B43" t="str">
            <v>15/36066896</v>
          </cell>
          <cell r="C43" t="str">
            <v xml:space="preserve">MENASRIA </v>
          </cell>
          <cell r="D43" t="str">
            <v>MOSTAPHA</v>
          </cell>
          <cell r="E43" t="str">
            <v>METAL 2</v>
          </cell>
          <cell r="F43">
            <v>11</v>
          </cell>
          <cell r="K43">
            <v>11</v>
          </cell>
        </row>
      </sheetData>
      <sheetData sheetId="5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</v>
          </cell>
          <cell r="I1" t="str">
            <v>MICRO2</v>
          </cell>
          <cell r="J1" t="str">
            <v>NOTE TP</v>
          </cell>
          <cell r="K1" t="str">
            <v xml:space="preserve">NOTE TD 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K2">
            <v>0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F3">
            <v>15</v>
          </cell>
          <cell r="G3">
            <v>10</v>
          </cell>
          <cell r="H3">
            <v>8</v>
          </cell>
          <cell r="I3">
            <v>7</v>
          </cell>
          <cell r="K3">
            <v>10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F4">
            <v>15</v>
          </cell>
          <cell r="G4">
            <v>10</v>
          </cell>
          <cell r="H4">
            <v>13</v>
          </cell>
          <cell r="I4">
            <v>14</v>
          </cell>
          <cell r="K4">
            <v>13</v>
          </cell>
        </row>
        <row r="5">
          <cell r="B5" t="str">
            <v>17/36019351</v>
          </cell>
          <cell r="C5" t="str">
            <v>AZRI</v>
          </cell>
          <cell r="D5" t="str">
            <v xml:space="preserve"> IMAD</v>
          </cell>
          <cell r="E5" t="str">
            <v>METAL 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K5">
            <v>0</v>
          </cell>
        </row>
        <row r="6">
          <cell r="B6" t="str">
            <v>16/36032979</v>
          </cell>
          <cell r="C6" t="str">
            <v xml:space="preserve">BAHI </v>
          </cell>
          <cell r="D6" t="str">
            <v>ISHAK</v>
          </cell>
          <cell r="E6" t="str">
            <v>METAL 1</v>
          </cell>
          <cell r="F6">
            <v>8</v>
          </cell>
          <cell r="G6">
            <v>8</v>
          </cell>
          <cell r="H6">
            <v>10</v>
          </cell>
          <cell r="I6">
            <v>10</v>
          </cell>
          <cell r="K6">
            <v>9</v>
          </cell>
        </row>
        <row r="7">
          <cell r="B7" t="str">
            <v>18/39006888</v>
          </cell>
          <cell r="C7" t="str">
            <v>BEN FERHAT</v>
          </cell>
          <cell r="D7" t="str">
            <v>WIAM NOUR ELHOUDA</v>
          </cell>
          <cell r="E7" t="str">
            <v>METAL 1</v>
          </cell>
          <cell r="F7">
            <v>16</v>
          </cell>
          <cell r="G7">
            <v>16</v>
          </cell>
          <cell r="H7">
            <v>8</v>
          </cell>
          <cell r="I7">
            <v>12</v>
          </cell>
          <cell r="K7">
            <v>13</v>
          </cell>
        </row>
        <row r="8">
          <cell r="B8" t="str">
            <v>18/37064442</v>
          </cell>
          <cell r="C8" t="str">
            <v xml:space="preserve">BEN OMAR </v>
          </cell>
          <cell r="D8" t="str">
            <v>ABDELHAMID</v>
          </cell>
          <cell r="E8" t="str">
            <v>METAL 1</v>
          </cell>
          <cell r="F8">
            <v>16</v>
          </cell>
          <cell r="G8">
            <v>16</v>
          </cell>
          <cell r="H8">
            <v>10</v>
          </cell>
          <cell r="I8">
            <v>12</v>
          </cell>
          <cell r="K8">
            <v>13.5</v>
          </cell>
        </row>
        <row r="9">
          <cell r="B9" t="str">
            <v>17/36027503</v>
          </cell>
          <cell r="C9" t="str">
            <v>BERRAIS</v>
          </cell>
          <cell r="D9" t="str">
            <v>KHALED</v>
          </cell>
          <cell r="E9" t="str">
            <v>METAL 1</v>
          </cell>
          <cell r="F9">
            <v>16</v>
          </cell>
          <cell r="G9">
            <v>16</v>
          </cell>
          <cell r="H9">
            <v>12</v>
          </cell>
          <cell r="I9">
            <v>10</v>
          </cell>
          <cell r="K9">
            <v>13.5</v>
          </cell>
        </row>
        <row r="10">
          <cell r="B10" t="str">
            <v>18/33035936</v>
          </cell>
          <cell r="C10" t="str">
            <v>BOUDOUR</v>
          </cell>
          <cell r="D10" t="str">
            <v>KHEIREDDINE</v>
          </cell>
          <cell r="E10" t="str">
            <v>METAL 1</v>
          </cell>
          <cell r="F10">
            <v>10</v>
          </cell>
          <cell r="G10">
            <v>12</v>
          </cell>
          <cell r="H10">
            <v>8</v>
          </cell>
          <cell r="I10">
            <v>10</v>
          </cell>
          <cell r="K10">
            <v>10</v>
          </cell>
        </row>
        <row r="11">
          <cell r="B11" t="str">
            <v>18/33041214</v>
          </cell>
          <cell r="C11" t="str">
            <v>BOULTIF</v>
          </cell>
          <cell r="D11" t="str">
            <v>MOHAMMED TAHAR</v>
          </cell>
          <cell r="E11" t="str">
            <v>METAL 1</v>
          </cell>
          <cell r="F11">
            <v>12</v>
          </cell>
          <cell r="G11">
            <v>12</v>
          </cell>
          <cell r="H11">
            <v>8</v>
          </cell>
          <cell r="I11">
            <v>12</v>
          </cell>
          <cell r="K11">
            <v>11</v>
          </cell>
        </row>
        <row r="12">
          <cell r="B12" t="str">
            <v>18/35027579</v>
          </cell>
          <cell r="C12" t="str">
            <v>BOUNOUARA</v>
          </cell>
          <cell r="D12" t="str">
            <v>OMAR</v>
          </cell>
          <cell r="E12" t="str">
            <v>METAL 1</v>
          </cell>
          <cell r="F12">
            <v>10</v>
          </cell>
          <cell r="G12">
            <v>10</v>
          </cell>
          <cell r="H12">
            <v>8</v>
          </cell>
          <cell r="I12">
            <v>12</v>
          </cell>
          <cell r="K12">
            <v>10</v>
          </cell>
        </row>
        <row r="13">
          <cell r="B13" t="str">
            <v>17/34075009</v>
          </cell>
          <cell r="C13" t="str">
            <v>BRABRA</v>
          </cell>
          <cell r="D13" t="str">
            <v>AYOUB</v>
          </cell>
          <cell r="E13" t="str">
            <v>METAL 1</v>
          </cell>
          <cell r="F13">
            <v>8</v>
          </cell>
          <cell r="G13">
            <v>8</v>
          </cell>
          <cell r="H13">
            <v>10</v>
          </cell>
          <cell r="I13">
            <v>10</v>
          </cell>
          <cell r="K13">
            <v>9</v>
          </cell>
        </row>
        <row r="14">
          <cell r="B14" t="str">
            <v>18/35012270</v>
          </cell>
          <cell r="C14" t="str">
            <v>HAFIED</v>
          </cell>
          <cell r="D14" t="str">
            <v>OUSSAMA</v>
          </cell>
          <cell r="E14" t="str">
            <v>METAL 1</v>
          </cell>
          <cell r="F14">
            <v>16</v>
          </cell>
          <cell r="G14">
            <v>16</v>
          </cell>
          <cell r="H14">
            <v>13</v>
          </cell>
          <cell r="I14">
            <v>13</v>
          </cell>
          <cell r="K14">
            <v>14.5</v>
          </cell>
        </row>
        <row r="15">
          <cell r="B15" t="str">
            <v>17/39071168</v>
          </cell>
          <cell r="C15" t="str">
            <v>LAROUCI</v>
          </cell>
          <cell r="D15" t="str">
            <v>AYOUB</v>
          </cell>
          <cell r="E15" t="str">
            <v>METAL 1</v>
          </cell>
          <cell r="F15">
            <v>15</v>
          </cell>
          <cell r="G15">
            <v>15</v>
          </cell>
          <cell r="H15">
            <v>13</v>
          </cell>
          <cell r="I15">
            <v>11</v>
          </cell>
          <cell r="K15">
            <v>13.5</v>
          </cell>
        </row>
        <row r="16">
          <cell r="B16" t="str">
            <v>18/33047356</v>
          </cell>
          <cell r="C16" t="str">
            <v>MIHOUBI</v>
          </cell>
          <cell r="D16" t="str">
            <v>KHALED</v>
          </cell>
          <cell r="E16" t="str">
            <v>METAL 1</v>
          </cell>
          <cell r="F16">
            <v>14</v>
          </cell>
          <cell r="G16">
            <v>14</v>
          </cell>
          <cell r="H16">
            <v>10</v>
          </cell>
          <cell r="I16">
            <v>10</v>
          </cell>
          <cell r="K16">
            <v>12</v>
          </cell>
        </row>
        <row r="17">
          <cell r="B17" t="str">
            <v>16/36070122</v>
          </cell>
          <cell r="C17" t="str">
            <v>RAGHIS</v>
          </cell>
          <cell r="D17" t="str">
            <v>IMANE</v>
          </cell>
          <cell r="E17" t="str">
            <v>METAL 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</row>
        <row r="18">
          <cell r="B18" t="str">
            <v>18/34016569</v>
          </cell>
          <cell r="C18" t="str">
            <v>RECHACH</v>
          </cell>
          <cell r="D18" t="str">
            <v>ABDERRAHMANE</v>
          </cell>
          <cell r="E18" t="str">
            <v>METAL 1</v>
          </cell>
          <cell r="F18">
            <v>16</v>
          </cell>
          <cell r="G18">
            <v>15</v>
          </cell>
          <cell r="H18">
            <v>12</v>
          </cell>
          <cell r="I18">
            <v>13</v>
          </cell>
          <cell r="K18">
            <v>14</v>
          </cell>
        </row>
        <row r="19">
          <cell r="B19" t="str">
            <v>18/36052519</v>
          </cell>
          <cell r="C19" t="str">
            <v>SPIGA</v>
          </cell>
          <cell r="D19" t="str">
            <v>MAHMOUD OUALID</v>
          </cell>
          <cell r="E19" t="str">
            <v>METAL 1</v>
          </cell>
          <cell r="F19">
            <v>14</v>
          </cell>
          <cell r="G19">
            <v>12</v>
          </cell>
          <cell r="H19">
            <v>8</v>
          </cell>
          <cell r="I19">
            <v>6</v>
          </cell>
          <cell r="K19">
            <v>10</v>
          </cell>
        </row>
        <row r="20">
          <cell r="B20" t="str">
            <v>18/33049108</v>
          </cell>
          <cell r="C20" t="str">
            <v>ZAREZI</v>
          </cell>
          <cell r="D20" t="str">
            <v>RIDHA</v>
          </cell>
          <cell r="E20" t="str">
            <v>METAL 1</v>
          </cell>
          <cell r="F20">
            <v>13</v>
          </cell>
          <cell r="G20">
            <v>12</v>
          </cell>
          <cell r="H20">
            <v>8</v>
          </cell>
          <cell r="I20">
            <v>7</v>
          </cell>
          <cell r="K20">
            <v>10</v>
          </cell>
        </row>
        <row r="21">
          <cell r="B21" t="str">
            <v>15/34097117</v>
          </cell>
          <cell r="C21" t="str">
            <v>BOUKHECHE</v>
          </cell>
          <cell r="D21" t="str">
            <v>AYMEN</v>
          </cell>
          <cell r="E21" t="str">
            <v>CREDIT METAL</v>
          </cell>
          <cell r="F21">
            <v>16</v>
          </cell>
          <cell r="G21">
            <v>14</v>
          </cell>
          <cell r="H21">
            <v>12</v>
          </cell>
          <cell r="I21">
            <v>14</v>
          </cell>
          <cell r="K21">
            <v>14</v>
          </cell>
        </row>
        <row r="22">
          <cell r="B22" t="str">
            <v>18/36026806</v>
          </cell>
          <cell r="C22" t="str">
            <v>AOUACHRIA</v>
          </cell>
          <cell r="D22" t="str">
            <v>IKRAM EL  ZAHRA</v>
          </cell>
          <cell r="E22" t="str">
            <v>METAL 2</v>
          </cell>
          <cell r="F22" t="str">
            <v>P</v>
          </cell>
          <cell r="G22" t="str">
            <v>P</v>
          </cell>
          <cell r="H22" t="str">
            <v>P</v>
          </cell>
          <cell r="I22" t="str">
            <v>P</v>
          </cell>
          <cell r="J22" t="str">
            <v>P</v>
          </cell>
          <cell r="K22">
            <v>12</v>
          </cell>
        </row>
        <row r="23">
          <cell r="B23" t="str">
            <v>18/34022405</v>
          </cell>
          <cell r="C23" t="str">
            <v>AOULMI</v>
          </cell>
          <cell r="D23" t="str">
            <v>LOUISA</v>
          </cell>
          <cell r="E23" t="str">
            <v>METAL 2</v>
          </cell>
          <cell r="F23" t="str">
            <v>P</v>
          </cell>
          <cell r="G23" t="str">
            <v>P</v>
          </cell>
          <cell r="H23" t="str">
            <v>P</v>
          </cell>
          <cell r="I23" t="str">
            <v>P</v>
          </cell>
          <cell r="J23" t="str">
            <v>P</v>
          </cell>
          <cell r="K23">
            <v>12</v>
          </cell>
        </row>
        <row r="24">
          <cell r="B24" t="str">
            <v>17/36065483</v>
          </cell>
          <cell r="C24" t="str">
            <v>ATMANI</v>
          </cell>
          <cell r="D24" t="str">
            <v>MANEL</v>
          </cell>
          <cell r="E24" t="str">
            <v>METAL 2</v>
          </cell>
          <cell r="F24" t="str">
            <v>P</v>
          </cell>
          <cell r="G24" t="str">
            <v>A</v>
          </cell>
          <cell r="H24" t="str">
            <v>P</v>
          </cell>
          <cell r="I24" t="str">
            <v>A</v>
          </cell>
          <cell r="J24" t="str">
            <v>P</v>
          </cell>
          <cell r="K24">
            <v>10</v>
          </cell>
        </row>
        <row r="25">
          <cell r="B25" t="str">
            <v>18/34019749</v>
          </cell>
          <cell r="C25" t="str">
            <v>BENNADJI</v>
          </cell>
          <cell r="D25" t="str">
            <v>RABIA</v>
          </cell>
          <cell r="E25" t="str">
            <v>METAL 2</v>
          </cell>
          <cell r="F25" t="str">
            <v>P</v>
          </cell>
          <cell r="G25" t="str">
            <v>P</v>
          </cell>
          <cell r="H25" t="str">
            <v>A</v>
          </cell>
          <cell r="I25" t="str">
            <v>A</v>
          </cell>
          <cell r="J25" t="str">
            <v>P</v>
          </cell>
          <cell r="K25">
            <v>10</v>
          </cell>
        </row>
        <row r="26">
          <cell r="B26" t="str">
            <v>17/36051066</v>
          </cell>
          <cell r="C26" t="str">
            <v>BENSEBTI</v>
          </cell>
          <cell r="D26" t="str">
            <v>HADIL</v>
          </cell>
          <cell r="E26" t="str">
            <v>METAL 2</v>
          </cell>
          <cell r="F26" t="str">
            <v>P</v>
          </cell>
          <cell r="G26" t="str">
            <v>A</v>
          </cell>
          <cell r="H26" t="str">
            <v>A</v>
          </cell>
          <cell r="I26" t="str">
            <v>A</v>
          </cell>
          <cell r="J26" t="str">
            <v>P</v>
          </cell>
          <cell r="K26">
            <v>10</v>
          </cell>
        </row>
        <row r="27">
          <cell r="B27" t="str">
            <v>18/33041133</v>
          </cell>
          <cell r="C27" t="str">
            <v>BOUKAOUD</v>
          </cell>
          <cell r="D27" t="str">
            <v>AZZDINE</v>
          </cell>
          <cell r="E27" t="str">
            <v>METAL 2</v>
          </cell>
          <cell r="F27" t="str">
            <v>P</v>
          </cell>
          <cell r="G27" t="str">
            <v>P</v>
          </cell>
          <cell r="H27" t="str">
            <v>A</v>
          </cell>
          <cell r="I27" t="str">
            <v>A</v>
          </cell>
          <cell r="J27" t="str">
            <v>P</v>
          </cell>
          <cell r="K27">
            <v>10</v>
          </cell>
        </row>
        <row r="28">
          <cell r="B28" t="str">
            <v>17/36019279</v>
          </cell>
          <cell r="C28" t="str">
            <v>CHEKIIL</v>
          </cell>
          <cell r="D28" t="str">
            <v>ABDELKARIM</v>
          </cell>
          <cell r="E28" t="str">
            <v>METAL 2</v>
          </cell>
          <cell r="F28" t="str">
            <v>P</v>
          </cell>
          <cell r="G28" t="str">
            <v>P</v>
          </cell>
          <cell r="H28" t="str">
            <v>A</v>
          </cell>
          <cell r="I28" t="str">
            <v>P</v>
          </cell>
          <cell r="J28" t="str">
            <v>P</v>
          </cell>
          <cell r="K28">
            <v>10</v>
          </cell>
        </row>
        <row r="29">
          <cell r="B29" t="str">
            <v>18/35003146</v>
          </cell>
          <cell r="C29" t="str">
            <v xml:space="preserve">GOUACEM </v>
          </cell>
          <cell r="D29" t="str">
            <v>HAITHEM</v>
          </cell>
          <cell r="E29" t="str">
            <v>METAL 2</v>
          </cell>
          <cell r="F29" t="str">
            <v>P</v>
          </cell>
          <cell r="G29" t="str">
            <v>P</v>
          </cell>
          <cell r="H29" t="str">
            <v>P</v>
          </cell>
          <cell r="I29" t="str">
            <v>P</v>
          </cell>
          <cell r="J29" t="str">
            <v>P</v>
          </cell>
          <cell r="K29">
            <v>11</v>
          </cell>
        </row>
        <row r="30">
          <cell r="B30" t="str">
            <v>18/33039393</v>
          </cell>
          <cell r="C30" t="str">
            <v>GUENOUNE</v>
          </cell>
          <cell r="D30" t="str">
            <v>NASSIM</v>
          </cell>
          <cell r="E30" t="str">
            <v>METAL 2</v>
          </cell>
          <cell r="F30" t="str">
            <v>P</v>
          </cell>
          <cell r="G30" t="str">
            <v>P</v>
          </cell>
          <cell r="H30" t="str">
            <v>P</v>
          </cell>
          <cell r="I30" t="str">
            <v>P</v>
          </cell>
          <cell r="J30" t="str">
            <v>P</v>
          </cell>
          <cell r="K30">
            <v>10</v>
          </cell>
        </row>
        <row r="31">
          <cell r="B31" t="str">
            <v>18/35058915</v>
          </cell>
          <cell r="C31" t="str">
            <v>HERRATHE</v>
          </cell>
          <cell r="D31" t="str">
            <v>SOFIANE</v>
          </cell>
          <cell r="E31" t="str">
            <v>METAL 2</v>
          </cell>
          <cell r="F31" t="str">
            <v>P</v>
          </cell>
          <cell r="G31" t="str">
            <v>A</v>
          </cell>
          <cell r="H31" t="str">
            <v>P</v>
          </cell>
          <cell r="I31" t="str">
            <v>A</v>
          </cell>
          <cell r="J31" t="str">
            <v>P</v>
          </cell>
          <cell r="K31">
            <v>10</v>
          </cell>
        </row>
        <row r="32">
          <cell r="B32" t="str">
            <v>18/35001611</v>
          </cell>
          <cell r="C32" t="str">
            <v xml:space="preserve">MARREF </v>
          </cell>
          <cell r="D32" t="str">
            <v xml:space="preserve">ASSIL </v>
          </cell>
          <cell r="E32" t="str">
            <v>METAL 2</v>
          </cell>
          <cell r="F32" t="str">
            <v>P</v>
          </cell>
          <cell r="G32" t="str">
            <v>A</v>
          </cell>
          <cell r="H32" t="str">
            <v>A</v>
          </cell>
          <cell r="I32" t="str">
            <v>P</v>
          </cell>
          <cell r="J32" t="str">
            <v>P</v>
          </cell>
          <cell r="K32">
            <v>11</v>
          </cell>
        </row>
        <row r="33">
          <cell r="B33" t="str">
            <v>18/33036005</v>
          </cell>
          <cell r="C33" t="str">
            <v>MEZENNER</v>
          </cell>
          <cell r="D33" t="str">
            <v>SEIF EDDINE</v>
          </cell>
          <cell r="E33" t="str">
            <v>METAL 2</v>
          </cell>
          <cell r="F33" t="str">
            <v>P</v>
          </cell>
          <cell r="G33" t="str">
            <v>A</v>
          </cell>
          <cell r="H33" t="str">
            <v>P</v>
          </cell>
          <cell r="I33" t="str">
            <v>P</v>
          </cell>
          <cell r="J33" t="str">
            <v>P</v>
          </cell>
          <cell r="K33">
            <v>10</v>
          </cell>
        </row>
        <row r="34">
          <cell r="B34" t="str">
            <v>17/36043413</v>
          </cell>
          <cell r="C34" t="str">
            <v>OULBANI</v>
          </cell>
          <cell r="D34" t="str">
            <v>HAROUN</v>
          </cell>
          <cell r="E34" t="str">
            <v>METAL 2</v>
          </cell>
          <cell r="F34" t="str">
            <v>A</v>
          </cell>
          <cell r="G34" t="str">
            <v>A</v>
          </cell>
          <cell r="H34" t="str">
            <v>A</v>
          </cell>
          <cell r="I34" t="str">
            <v>A</v>
          </cell>
          <cell r="J34" t="str">
            <v>P</v>
          </cell>
          <cell r="K34">
            <v>10</v>
          </cell>
        </row>
        <row r="35">
          <cell r="B35" t="str">
            <v>17/36044028</v>
          </cell>
          <cell r="C35" t="str">
            <v>SAFSAF</v>
          </cell>
          <cell r="D35" t="str">
            <v>RAYANE</v>
          </cell>
          <cell r="E35" t="str">
            <v>METAL 2</v>
          </cell>
          <cell r="F35" t="str">
            <v>P</v>
          </cell>
          <cell r="G35" t="str">
            <v>P</v>
          </cell>
          <cell r="H35" t="str">
            <v>A</v>
          </cell>
          <cell r="I35" t="str">
            <v>A</v>
          </cell>
          <cell r="J35" t="str">
            <v>P</v>
          </cell>
          <cell r="K35">
            <v>10</v>
          </cell>
        </row>
        <row r="36">
          <cell r="B36" t="str">
            <v>18/34019679</v>
          </cell>
          <cell r="C36" t="str">
            <v>SELLAT</v>
          </cell>
          <cell r="D36" t="str">
            <v>DHIYA EDDINE</v>
          </cell>
          <cell r="E36" t="str">
            <v>METAL 2</v>
          </cell>
          <cell r="F36" t="str">
            <v>P</v>
          </cell>
          <cell r="G36" t="str">
            <v>A</v>
          </cell>
          <cell r="H36" t="str">
            <v>P</v>
          </cell>
          <cell r="I36" t="str">
            <v>A</v>
          </cell>
          <cell r="J36" t="str">
            <v>P</v>
          </cell>
          <cell r="K36">
            <v>10</v>
          </cell>
        </row>
        <row r="37">
          <cell r="B37" t="str">
            <v>18/35003462</v>
          </cell>
          <cell r="C37" t="str">
            <v>ZIADI</v>
          </cell>
          <cell r="D37" t="str">
            <v>AKRAM</v>
          </cell>
          <cell r="E37" t="str">
            <v>METAL 2</v>
          </cell>
          <cell r="F37" t="str">
            <v>P</v>
          </cell>
          <cell r="G37" t="str">
            <v>A</v>
          </cell>
          <cell r="H37" t="str">
            <v>A</v>
          </cell>
          <cell r="I37" t="str">
            <v>A</v>
          </cell>
          <cell r="J37" t="str">
            <v>P</v>
          </cell>
          <cell r="K37">
            <v>15</v>
          </cell>
        </row>
        <row r="38">
          <cell r="B38" t="str">
            <v>16/36065149</v>
          </cell>
          <cell r="C38" t="str">
            <v xml:space="preserve">GHODBANE </v>
          </cell>
          <cell r="D38" t="str">
            <v>MOHAMMED</v>
          </cell>
          <cell r="E38" t="str">
            <v>METAL 2</v>
          </cell>
          <cell r="F38" t="str">
            <v>A</v>
          </cell>
          <cell r="G38" t="str">
            <v>A</v>
          </cell>
          <cell r="H38" t="str">
            <v>A</v>
          </cell>
          <cell r="I38" t="str">
            <v>A</v>
          </cell>
          <cell r="J38" t="str">
            <v>A</v>
          </cell>
        </row>
        <row r="39">
          <cell r="B39" t="str">
            <v>15/36066896</v>
          </cell>
          <cell r="C39" t="str">
            <v xml:space="preserve">MENASRIA </v>
          </cell>
          <cell r="D39" t="str">
            <v>MOSTAPHA</v>
          </cell>
          <cell r="E39" t="str">
            <v>METAL 2</v>
          </cell>
          <cell r="F39" t="str">
            <v>A</v>
          </cell>
          <cell r="G39" t="str">
            <v>A</v>
          </cell>
          <cell r="H39" t="str">
            <v>A</v>
          </cell>
          <cell r="I39" t="str">
            <v>A</v>
          </cell>
          <cell r="J39" t="str">
            <v>P</v>
          </cell>
          <cell r="K39">
            <v>11</v>
          </cell>
        </row>
        <row r="40">
          <cell r="B40" t="str">
            <v>15/36036712</v>
          </cell>
          <cell r="C40" t="str">
            <v>BOULAHYA</v>
          </cell>
          <cell r="D40" t="str">
            <v>ILIES</v>
          </cell>
          <cell r="E40" t="str">
            <v>CREDIT GM</v>
          </cell>
          <cell r="F40" t="str">
            <v>A</v>
          </cell>
          <cell r="G40" t="str">
            <v>A</v>
          </cell>
          <cell r="H40" t="str">
            <v>A</v>
          </cell>
          <cell r="I40" t="str">
            <v>P</v>
          </cell>
          <cell r="J40" t="str">
            <v>P</v>
          </cell>
          <cell r="K40">
            <v>10</v>
          </cell>
        </row>
        <row r="41">
          <cell r="B41" t="str">
            <v>15/36035739</v>
          </cell>
          <cell r="C41" t="str">
            <v>ABIDALOUCHE</v>
          </cell>
          <cell r="D41" t="str">
            <v>Med LAMINE</v>
          </cell>
          <cell r="E41" t="str">
            <v>CREDIT GM</v>
          </cell>
          <cell r="F41" t="str">
            <v>A</v>
          </cell>
          <cell r="G41" t="str">
            <v>A</v>
          </cell>
          <cell r="H41" t="str">
            <v>A</v>
          </cell>
          <cell r="I41" t="str">
            <v>A</v>
          </cell>
          <cell r="J41" t="str">
            <v>P</v>
          </cell>
          <cell r="K41">
            <v>10</v>
          </cell>
        </row>
      </sheetData>
      <sheetData sheetId="6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</v>
          </cell>
          <cell r="I1" t="str">
            <v>MICRO2</v>
          </cell>
          <cell r="J1" t="str">
            <v>NOTE TP</v>
          </cell>
          <cell r="K1" t="str">
            <v xml:space="preserve">NOTE TD 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  <cell r="F2">
            <v>0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F3">
            <v>2</v>
          </cell>
          <cell r="K3">
            <v>13.5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F4">
            <v>2</v>
          </cell>
          <cell r="K4">
            <v>14</v>
          </cell>
        </row>
        <row r="5">
          <cell r="B5" t="str">
            <v>18/39006888</v>
          </cell>
          <cell r="C5" t="str">
            <v>BEN FERHAT</v>
          </cell>
          <cell r="D5" t="str">
            <v>WIAM NOUR ELHOUDA</v>
          </cell>
          <cell r="E5" t="str">
            <v>METAL 1</v>
          </cell>
          <cell r="F5">
            <v>2</v>
          </cell>
          <cell r="K5">
            <v>14</v>
          </cell>
        </row>
        <row r="6">
          <cell r="B6" t="str">
            <v>18/37064442</v>
          </cell>
          <cell r="C6" t="str">
            <v xml:space="preserve">BEN OMAR </v>
          </cell>
          <cell r="D6" t="str">
            <v>ABDELHAMID</v>
          </cell>
          <cell r="E6" t="str">
            <v>METAL 1</v>
          </cell>
          <cell r="F6">
            <v>2</v>
          </cell>
          <cell r="K6">
            <v>14</v>
          </cell>
        </row>
        <row r="7">
          <cell r="B7" t="str">
            <v>17/36027503</v>
          </cell>
          <cell r="C7" t="str">
            <v>BERRAIS</v>
          </cell>
          <cell r="D7" t="str">
            <v>KHALED</v>
          </cell>
          <cell r="E7" t="str">
            <v>METAL 1</v>
          </cell>
          <cell r="F7">
            <v>2</v>
          </cell>
          <cell r="K7">
            <v>15</v>
          </cell>
        </row>
        <row r="8">
          <cell r="B8" t="str">
            <v>18/33035936</v>
          </cell>
          <cell r="C8" t="str">
            <v>BOUDOUR</v>
          </cell>
          <cell r="D8" t="str">
            <v>KHEIREDDINE</v>
          </cell>
          <cell r="E8" t="str">
            <v>METAL 1</v>
          </cell>
          <cell r="F8">
            <v>2</v>
          </cell>
          <cell r="K8">
            <v>14</v>
          </cell>
        </row>
        <row r="9">
          <cell r="B9" t="str">
            <v>18/33041214</v>
          </cell>
          <cell r="C9" t="str">
            <v>BOULTIF</v>
          </cell>
          <cell r="D9" t="str">
            <v>MOHAMMED TAHAR</v>
          </cell>
          <cell r="E9" t="str">
            <v>METAL 1</v>
          </cell>
          <cell r="F9">
            <v>2</v>
          </cell>
          <cell r="K9">
            <v>14</v>
          </cell>
        </row>
        <row r="10">
          <cell r="B10" t="str">
            <v>18/35027579</v>
          </cell>
          <cell r="C10" t="str">
            <v>BOUNOUARA</v>
          </cell>
          <cell r="D10" t="str">
            <v>OMAR</v>
          </cell>
          <cell r="E10" t="str">
            <v>METAL 1</v>
          </cell>
          <cell r="F10">
            <v>2</v>
          </cell>
          <cell r="K10">
            <v>15</v>
          </cell>
        </row>
        <row r="11">
          <cell r="B11" t="str">
            <v>17/34075009</v>
          </cell>
          <cell r="C11" t="str">
            <v>BRABRA</v>
          </cell>
          <cell r="D11" t="str">
            <v>AYOUB</v>
          </cell>
          <cell r="E11" t="str">
            <v>METAL 1</v>
          </cell>
          <cell r="F11">
            <v>2</v>
          </cell>
          <cell r="K11">
            <v>15</v>
          </cell>
        </row>
        <row r="12">
          <cell r="B12" t="str">
            <v>18/35012270</v>
          </cell>
          <cell r="C12" t="str">
            <v>HAFIED</v>
          </cell>
          <cell r="D12" t="str">
            <v>OUSSAMA</v>
          </cell>
          <cell r="E12" t="str">
            <v>METAL 1</v>
          </cell>
          <cell r="F12">
            <v>2</v>
          </cell>
          <cell r="K12">
            <v>14</v>
          </cell>
        </row>
        <row r="13">
          <cell r="B13" t="str">
            <v>17/39071168</v>
          </cell>
          <cell r="C13" t="str">
            <v>LAROUCI</v>
          </cell>
          <cell r="D13" t="str">
            <v>AYOUB</v>
          </cell>
          <cell r="E13" t="str">
            <v>METAL 1</v>
          </cell>
          <cell r="F13">
            <v>2</v>
          </cell>
          <cell r="K13">
            <v>14</v>
          </cell>
        </row>
        <row r="14">
          <cell r="B14" t="str">
            <v>18/33047356</v>
          </cell>
          <cell r="C14" t="str">
            <v>MIHOUBI</v>
          </cell>
          <cell r="D14" t="str">
            <v>KHALED</v>
          </cell>
          <cell r="E14" t="str">
            <v>METAL 1</v>
          </cell>
          <cell r="F14">
            <v>2</v>
          </cell>
          <cell r="K14">
            <v>14</v>
          </cell>
        </row>
        <row r="15">
          <cell r="B15" t="str">
            <v>18/34016569</v>
          </cell>
          <cell r="C15" t="str">
            <v>RECHACH</v>
          </cell>
          <cell r="D15" t="str">
            <v>ABDERRAHMANE</v>
          </cell>
          <cell r="E15" t="str">
            <v>METAL 1</v>
          </cell>
          <cell r="F15">
            <v>2</v>
          </cell>
          <cell r="K15">
            <v>15</v>
          </cell>
        </row>
        <row r="16">
          <cell r="B16" t="str">
            <v>18/36052519</v>
          </cell>
          <cell r="C16" t="str">
            <v>SPIGA</v>
          </cell>
          <cell r="D16" t="str">
            <v>MAHMOUD OUALID</v>
          </cell>
          <cell r="E16" t="str">
            <v>METAL 1</v>
          </cell>
          <cell r="F16">
            <v>2</v>
          </cell>
          <cell r="K16">
            <v>15</v>
          </cell>
        </row>
        <row r="17">
          <cell r="B17" t="str">
            <v>18/33049108</v>
          </cell>
          <cell r="C17" t="str">
            <v>ZAREZI</v>
          </cell>
          <cell r="D17" t="str">
            <v>RIDHA</v>
          </cell>
          <cell r="E17" t="str">
            <v>METAL 1</v>
          </cell>
          <cell r="F17">
            <v>2</v>
          </cell>
          <cell r="K17">
            <v>14</v>
          </cell>
        </row>
        <row r="18">
          <cell r="B18" t="str">
            <v>17/36019351</v>
          </cell>
          <cell r="C18" t="str">
            <v>AZRI</v>
          </cell>
          <cell r="D18" t="str">
            <v xml:space="preserve"> IMAD</v>
          </cell>
          <cell r="E18" t="str">
            <v>METAL 1</v>
          </cell>
          <cell r="F18">
            <v>2</v>
          </cell>
          <cell r="K18">
            <v>13</v>
          </cell>
        </row>
        <row r="19">
          <cell r="B19" t="str">
            <v>16/36032979</v>
          </cell>
          <cell r="C19" t="str">
            <v xml:space="preserve">BAHI </v>
          </cell>
          <cell r="D19" t="str">
            <v>ISHAK</v>
          </cell>
          <cell r="E19" t="str">
            <v>METAL 1</v>
          </cell>
          <cell r="F19">
            <v>0</v>
          </cell>
        </row>
        <row r="20">
          <cell r="B20" t="str">
            <v>16/36070122</v>
          </cell>
          <cell r="C20" t="str">
            <v>RAGHIS</v>
          </cell>
          <cell r="D20" t="str">
            <v>IMANE</v>
          </cell>
          <cell r="E20" t="str">
            <v>METAL 1</v>
          </cell>
          <cell r="F20">
            <v>0</v>
          </cell>
        </row>
        <row r="21">
          <cell r="B21" t="str">
            <v>18/36026806</v>
          </cell>
          <cell r="C21" t="str">
            <v>AOUACHRIA</v>
          </cell>
          <cell r="D21" t="str">
            <v>IKRAM EL  ZAHRA</v>
          </cell>
          <cell r="E21" t="str">
            <v>METAL 2</v>
          </cell>
          <cell r="F21">
            <v>2.5</v>
          </cell>
          <cell r="K21">
            <v>15</v>
          </cell>
        </row>
        <row r="22">
          <cell r="B22" t="str">
            <v>18/34022405</v>
          </cell>
          <cell r="C22" t="str">
            <v>AOULMI</v>
          </cell>
          <cell r="D22" t="str">
            <v>LOUISA</v>
          </cell>
          <cell r="E22" t="str">
            <v>METAL 2</v>
          </cell>
          <cell r="F22">
            <v>2.5</v>
          </cell>
          <cell r="K22">
            <v>15</v>
          </cell>
        </row>
        <row r="23">
          <cell r="B23" t="str">
            <v>17/36065483</v>
          </cell>
          <cell r="C23" t="str">
            <v>ATMANI</v>
          </cell>
          <cell r="D23" t="str">
            <v>MANEL</v>
          </cell>
          <cell r="E23" t="str">
            <v>METAL 2</v>
          </cell>
          <cell r="F23">
            <v>2</v>
          </cell>
          <cell r="K23">
            <v>14.5</v>
          </cell>
        </row>
        <row r="24">
          <cell r="B24" t="str">
            <v>18/34019749</v>
          </cell>
          <cell r="C24" t="str">
            <v>BENNADJI</v>
          </cell>
          <cell r="D24" t="str">
            <v>RABIA</v>
          </cell>
          <cell r="E24" t="str">
            <v>METAL 2</v>
          </cell>
          <cell r="F24">
            <v>2.5</v>
          </cell>
          <cell r="K24">
            <v>15</v>
          </cell>
        </row>
        <row r="25">
          <cell r="B25" t="str">
            <v>17/36051066</v>
          </cell>
          <cell r="C25" t="str">
            <v>BENSEBTI</v>
          </cell>
          <cell r="D25" t="str">
            <v>HADIL</v>
          </cell>
          <cell r="E25" t="str">
            <v>METAL 2</v>
          </cell>
          <cell r="F25">
            <v>2.5</v>
          </cell>
          <cell r="K25">
            <v>15</v>
          </cell>
        </row>
        <row r="26">
          <cell r="B26" t="str">
            <v>18/33041133</v>
          </cell>
          <cell r="C26" t="str">
            <v>BOUKAOUD</v>
          </cell>
          <cell r="D26" t="str">
            <v>AZZDINE</v>
          </cell>
          <cell r="E26" t="str">
            <v>METAL 2</v>
          </cell>
          <cell r="F26">
            <v>2</v>
          </cell>
          <cell r="K26">
            <v>16</v>
          </cell>
        </row>
        <row r="27">
          <cell r="B27" t="str">
            <v>17/36019279</v>
          </cell>
          <cell r="C27" t="str">
            <v>CHEKIIL</v>
          </cell>
          <cell r="D27" t="str">
            <v>ABDELKARIM</v>
          </cell>
          <cell r="E27" t="str">
            <v>METAL 2</v>
          </cell>
          <cell r="F27">
            <v>2.5</v>
          </cell>
          <cell r="K27">
            <v>16</v>
          </cell>
        </row>
        <row r="28">
          <cell r="B28" t="str">
            <v>18/35003146</v>
          </cell>
          <cell r="C28" t="str">
            <v xml:space="preserve">GOUACEM </v>
          </cell>
          <cell r="D28" t="str">
            <v>HAITHEM</v>
          </cell>
          <cell r="E28" t="str">
            <v>METAL 2</v>
          </cell>
          <cell r="F28">
            <v>2.5</v>
          </cell>
          <cell r="K28">
            <v>15</v>
          </cell>
        </row>
        <row r="29">
          <cell r="B29" t="str">
            <v>18/33039393</v>
          </cell>
          <cell r="C29" t="str">
            <v>GUENOUNE</v>
          </cell>
          <cell r="D29" t="str">
            <v>NASSIM</v>
          </cell>
          <cell r="E29" t="str">
            <v>METAL 2</v>
          </cell>
          <cell r="F29">
            <v>2.5</v>
          </cell>
          <cell r="K29">
            <v>15</v>
          </cell>
        </row>
        <row r="30">
          <cell r="B30" t="str">
            <v>18/35058915</v>
          </cell>
          <cell r="C30" t="str">
            <v>HERRATHE</v>
          </cell>
          <cell r="D30" t="str">
            <v>SOFIANE</v>
          </cell>
          <cell r="E30" t="str">
            <v>METAL 2</v>
          </cell>
          <cell r="F30">
            <v>2</v>
          </cell>
          <cell r="K30">
            <v>15</v>
          </cell>
        </row>
        <row r="31">
          <cell r="B31" t="str">
            <v>18/35001611</v>
          </cell>
          <cell r="C31" t="str">
            <v xml:space="preserve">MARREF </v>
          </cell>
          <cell r="D31" t="str">
            <v xml:space="preserve">ASSIL </v>
          </cell>
          <cell r="E31" t="str">
            <v>METAL 2</v>
          </cell>
          <cell r="F31">
            <v>2</v>
          </cell>
          <cell r="K31">
            <v>15</v>
          </cell>
        </row>
        <row r="32">
          <cell r="B32" t="str">
            <v>18/33036005</v>
          </cell>
          <cell r="C32" t="str">
            <v>MEZENNER</v>
          </cell>
          <cell r="D32" t="str">
            <v>SEIF EDDINE</v>
          </cell>
          <cell r="E32" t="str">
            <v>METAL 2</v>
          </cell>
          <cell r="F32">
            <v>2</v>
          </cell>
          <cell r="K32">
            <v>16</v>
          </cell>
        </row>
        <row r="33">
          <cell r="B33" t="str">
            <v>17/36043413</v>
          </cell>
          <cell r="C33" t="str">
            <v>OULBANI</v>
          </cell>
          <cell r="D33" t="str">
            <v>HAROUN</v>
          </cell>
          <cell r="E33" t="str">
            <v>METAL 2</v>
          </cell>
          <cell r="F33">
            <v>2</v>
          </cell>
          <cell r="K33">
            <v>16</v>
          </cell>
        </row>
        <row r="34">
          <cell r="B34" t="str">
            <v>17/36044028</v>
          </cell>
          <cell r="C34" t="str">
            <v>SAFSAF</v>
          </cell>
          <cell r="D34" t="str">
            <v>RAYANE</v>
          </cell>
          <cell r="E34" t="str">
            <v>METAL 2</v>
          </cell>
          <cell r="F34">
            <v>2</v>
          </cell>
          <cell r="K34">
            <v>15</v>
          </cell>
        </row>
        <row r="35">
          <cell r="B35" t="str">
            <v>18/34019679</v>
          </cell>
          <cell r="C35" t="str">
            <v>SELLAT</v>
          </cell>
          <cell r="D35" t="str">
            <v>DHIYA EDDINE</v>
          </cell>
          <cell r="E35" t="str">
            <v>METAL 2</v>
          </cell>
          <cell r="F35">
            <v>2</v>
          </cell>
          <cell r="K35">
            <v>15</v>
          </cell>
        </row>
        <row r="36">
          <cell r="B36" t="str">
            <v>18/35003462</v>
          </cell>
          <cell r="C36" t="str">
            <v>ZIADI</v>
          </cell>
          <cell r="D36" t="str">
            <v>AKRAM</v>
          </cell>
          <cell r="E36" t="str">
            <v>METAL 2</v>
          </cell>
          <cell r="F36">
            <v>2</v>
          </cell>
          <cell r="K36">
            <v>16</v>
          </cell>
        </row>
        <row r="37">
          <cell r="B37" t="str">
            <v>16/36065149</v>
          </cell>
          <cell r="C37" t="str">
            <v xml:space="preserve">GHODBANE </v>
          </cell>
          <cell r="D37" t="str">
            <v>MOHAMMED</v>
          </cell>
          <cell r="E37" t="str">
            <v>METAL 2</v>
          </cell>
          <cell r="F37">
            <v>0</v>
          </cell>
        </row>
        <row r="38">
          <cell r="B38" t="str">
            <v>15/36066896</v>
          </cell>
          <cell r="C38" t="str">
            <v xml:space="preserve">MENASRIA </v>
          </cell>
          <cell r="D38" t="str">
            <v>MOSTAPHA</v>
          </cell>
          <cell r="E38" t="str">
            <v>METAL 2</v>
          </cell>
          <cell r="F38">
            <v>0</v>
          </cell>
        </row>
      </sheetData>
      <sheetData sheetId="7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 /14</v>
          </cell>
          <cell r="I1" t="str">
            <v>MICRO2</v>
          </cell>
          <cell r="J1" t="str">
            <v>NOTE TP</v>
          </cell>
          <cell r="K1" t="str">
            <v xml:space="preserve">NOTE TD 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K3" t="str">
            <v>10.75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K4" t="str">
            <v>11.50</v>
          </cell>
        </row>
        <row r="5">
          <cell r="B5" t="str">
            <v>18/39006888</v>
          </cell>
          <cell r="C5" t="str">
            <v>BEN FERHAT</v>
          </cell>
          <cell r="D5" t="str">
            <v>WIAM NOUR ELHOUDA</v>
          </cell>
          <cell r="E5" t="str">
            <v>METAL 1</v>
          </cell>
          <cell r="K5" t="str">
            <v>9.75</v>
          </cell>
        </row>
        <row r="6">
          <cell r="B6" t="str">
            <v>18/37064442</v>
          </cell>
          <cell r="C6" t="str">
            <v xml:space="preserve">BEN OMAR </v>
          </cell>
          <cell r="D6" t="str">
            <v>ABDELHAMID</v>
          </cell>
          <cell r="E6" t="str">
            <v>METAL 1</v>
          </cell>
          <cell r="K6" t="str">
            <v>8.75</v>
          </cell>
        </row>
        <row r="7">
          <cell r="B7" t="str">
            <v>17/36027503</v>
          </cell>
          <cell r="C7" t="str">
            <v>BERRAIS</v>
          </cell>
          <cell r="D7" t="str">
            <v>KHALED</v>
          </cell>
          <cell r="E7" t="str">
            <v>METAL 1</v>
          </cell>
          <cell r="K7" t="str">
            <v>12.5</v>
          </cell>
        </row>
        <row r="8">
          <cell r="B8" t="str">
            <v>18/33035936</v>
          </cell>
          <cell r="C8" t="str">
            <v>BOUDOUR</v>
          </cell>
          <cell r="D8" t="str">
            <v>KHEIREDDINE</v>
          </cell>
          <cell r="E8" t="str">
            <v>METAL 1</v>
          </cell>
          <cell r="K8" t="str">
            <v>11.25</v>
          </cell>
        </row>
        <row r="9">
          <cell r="B9" t="str">
            <v>18/33041214</v>
          </cell>
          <cell r="C9" t="str">
            <v>BOULTIF</v>
          </cell>
          <cell r="D9" t="str">
            <v>MOHAMMED TAHAR</v>
          </cell>
          <cell r="E9" t="str">
            <v>METAL 1</v>
          </cell>
          <cell r="K9" t="str">
            <v>16.75</v>
          </cell>
        </row>
        <row r="10">
          <cell r="B10" t="str">
            <v>18/35027579</v>
          </cell>
          <cell r="C10" t="str">
            <v>BOUNOUARA</v>
          </cell>
          <cell r="D10" t="str">
            <v>OMAR</v>
          </cell>
          <cell r="E10" t="str">
            <v>METAL 1</v>
          </cell>
          <cell r="K10" t="str">
            <v>10.5</v>
          </cell>
        </row>
        <row r="11">
          <cell r="B11" t="str">
            <v>17/34075009</v>
          </cell>
          <cell r="C11" t="str">
            <v>BRABRA</v>
          </cell>
          <cell r="D11" t="str">
            <v>AYOUB</v>
          </cell>
          <cell r="E11" t="str">
            <v>METAL 1</v>
          </cell>
          <cell r="K11" t="str">
            <v>8.00</v>
          </cell>
        </row>
        <row r="12">
          <cell r="B12" t="str">
            <v>18/35012270</v>
          </cell>
          <cell r="C12" t="str">
            <v>HAFIED</v>
          </cell>
          <cell r="D12" t="str">
            <v>OUSSAMA</v>
          </cell>
          <cell r="E12" t="str">
            <v>METAL 1</v>
          </cell>
          <cell r="K12" t="str">
            <v>14.25</v>
          </cell>
        </row>
        <row r="13">
          <cell r="B13" t="str">
            <v>17/39071168</v>
          </cell>
          <cell r="C13" t="str">
            <v>LAROUCI</v>
          </cell>
          <cell r="D13" t="str">
            <v>AYOUB</v>
          </cell>
          <cell r="E13" t="str">
            <v>METAL 1</v>
          </cell>
          <cell r="K13" t="str">
            <v>12.00</v>
          </cell>
        </row>
        <row r="14">
          <cell r="B14" t="str">
            <v>18/33047356</v>
          </cell>
          <cell r="C14" t="str">
            <v>MIHOUBI</v>
          </cell>
          <cell r="D14" t="str">
            <v>KHALED</v>
          </cell>
          <cell r="E14" t="str">
            <v>METAL 1</v>
          </cell>
          <cell r="K14" t="str">
            <v>10.5</v>
          </cell>
        </row>
        <row r="15">
          <cell r="B15" t="str">
            <v>18/34016569</v>
          </cell>
          <cell r="C15" t="str">
            <v>RECHACH</v>
          </cell>
          <cell r="D15" t="str">
            <v>ABDERRAHMANE</v>
          </cell>
          <cell r="E15" t="str">
            <v>METAL 1</v>
          </cell>
          <cell r="K15" t="str">
            <v>9.75</v>
          </cell>
        </row>
        <row r="16">
          <cell r="B16" t="str">
            <v>18/36052519</v>
          </cell>
          <cell r="C16" t="str">
            <v>SPIGA</v>
          </cell>
          <cell r="D16" t="str">
            <v>MAHMOUD OUALID</v>
          </cell>
          <cell r="E16" t="str">
            <v>METAL 1</v>
          </cell>
          <cell r="K16" t="str">
            <v>8.00</v>
          </cell>
        </row>
        <row r="17">
          <cell r="B17" t="str">
            <v>18/33049108</v>
          </cell>
          <cell r="C17" t="str">
            <v>ZAREZI</v>
          </cell>
          <cell r="D17" t="str">
            <v>RIDHA</v>
          </cell>
          <cell r="E17" t="str">
            <v>METAL 1</v>
          </cell>
          <cell r="K17" t="str">
            <v>10.25</v>
          </cell>
        </row>
        <row r="18">
          <cell r="B18" t="str">
            <v>17/36019351</v>
          </cell>
          <cell r="C18" t="str">
            <v>AZRI</v>
          </cell>
          <cell r="D18" t="str">
            <v xml:space="preserve"> IMAD</v>
          </cell>
          <cell r="E18" t="str">
            <v>METAL 1</v>
          </cell>
        </row>
        <row r="19">
          <cell r="B19" t="str">
            <v>16/36032979</v>
          </cell>
          <cell r="C19" t="str">
            <v xml:space="preserve">BAHI </v>
          </cell>
          <cell r="D19" t="str">
            <v>ISHAK</v>
          </cell>
          <cell r="E19" t="str">
            <v>METAL 1</v>
          </cell>
          <cell r="K19" t="str">
            <v>8.00</v>
          </cell>
        </row>
        <row r="20">
          <cell r="B20" t="str">
            <v>16/36070122</v>
          </cell>
          <cell r="C20" t="str">
            <v>RAGHIS</v>
          </cell>
          <cell r="D20" t="str">
            <v>IMANE</v>
          </cell>
          <cell r="E20" t="str">
            <v>METAL 1</v>
          </cell>
        </row>
        <row r="21">
          <cell r="B21" t="str">
            <v>18/36026806</v>
          </cell>
          <cell r="C21" t="str">
            <v>AOUACHRIA</v>
          </cell>
          <cell r="D21" t="str">
            <v>IKRAM EL  ZAHRA</v>
          </cell>
          <cell r="E21" t="str">
            <v>METAL 2</v>
          </cell>
          <cell r="K21">
            <v>14</v>
          </cell>
        </row>
        <row r="22">
          <cell r="B22" t="str">
            <v>18/34022405</v>
          </cell>
          <cell r="C22" t="str">
            <v>AOULMI</v>
          </cell>
          <cell r="D22" t="str">
            <v>LOUISA</v>
          </cell>
          <cell r="E22" t="str">
            <v>METAL 2</v>
          </cell>
          <cell r="K22">
            <v>14</v>
          </cell>
        </row>
        <row r="23">
          <cell r="B23" t="str">
            <v>17/36065483</v>
          </cell>
          <cell r="C23" t="str">
            <v>ATMANI</v>
          </cell>
          <cell r="D23" t="str">
            <v>MANEL</v>
          </cell>
          <cell r="E23" t="str">
            <v>METAL 2</v>
          </cell>
          <cell r="K23">
            <v>14</v>
          </cell>
        </row>
        <row r="24">
          <cell r="B24" t="str">
            <v>18/34019749</v>
          </cell>
          <cell r="C24" t="str">
            <v>BENNADJI</v>
          </cell>
          <cell r="D24" t="str">
            <v>RABIA</v>
          </cell>
          <cell r="E24" t="str">
            <v>METAL 2</v>
          </cell>
          <cell r="K24">
            <v>12</v>
          </cell>
        </row>
        <row r="25">
          <cell r="B25" t="str">
            <v>17/36051066</v>
          </cell>
          <cell r="C25" t="str">
            <v>BENSEBTI</v>
          </cell>
          <cell r="D25" t="str">
            <v>HADIL</v>
          </cell>
          <cell r="E25" t="str">
            <v>METAL 2</v>
          </cell>
          <cell r="K25">
            <v>14</v>
          </cell>
        </row>
        <row r="26">
          <cell r="B26" t="str">
            <v>18/33041133</v>
          </cell>
          <cell r="C26" t="str">
            <v>BOUKAOUD</v>
          </cell>
          <cell r="D26" t="str">
            <v>AZZDINE</v>
          </cell>
          <cell r="E26" t="str">
            <v>METAL 2</v>
          </cell>
          <cell r="K26">
            <v>10</v>
          </cell>
        </row>
        <row r="27">
          <cell r="B27" t="str">
            <v>17/36019279</v>
          </cell>
          <cell r="C27" t="str">
            <v>CHEKIIL</v>
          </cell>
          <cell r="D27" t="str">
            <v>ABDELKARIM</v>
          </cell>
          <cell r="E27" t="str">
            <v>METAL 2</v>
          </cell>
          <cell r="K27">
            <v>12</v>
          </cell>
        </row>
        <row r="28">
          <cell r="B28" t="str">
            <v>18/35003146</v>
          </cell>
          <cell r="C28" t="str">
            <v xml:space="preserve">GOUACEM </v>
          </cell>
          <cell r="D28" t="str">
            <v>HAITHEM</v>
          </cell>
          <cell r="E28" t="str">
            <v>METAL 2</v>
          </cell>
          <cell r="K28">
            <v>15</v>
          </cell>
        </row>
        <row r="29">
          <cell r="B29" t="str">
            <v>18/33039393</v>
          </cell>
          <cell r="C29" t="str">
            <v>GUENOUNE</v>
          </cell>
          <cell r="D29" t="str">
            <v>NASSIM</v>
          </cell>
          <cell r="E29" t="str">
            <v>METAL 2</v>
          </cell>
          <cell r="K29">
            <v>13</v>
          </cell>
        </row>
        <row r="30">
          <cell r="B30" t="str">
            <v>18/35058915</v>
          </cell>
          <cell r="C30" t="str">
            <v>HERRATHE</v>
          </cell>
          <cell r="D30" t="str">
            <v>SOFIANE</v>
          </cell>
          <cell r="E30" t="str">
            <v>METAL 2</v>
          </cell>
          <cell r="K30">
            <v>16</v>
          </cell>
        </row>
        <row r="31">
          <cell r="B31" t="str">
            <v>18/35001611</v>
          </cell>
          <cell r="C31" t="str">
            <v xml:space="preserve">MARREF </v>
          </cell>
          <cell r="D31" t="str">
            <v xml:space="preserve">ASSIL </v>
          </cell>
          <cell r="E31" t="str">
            <v>METAL 2</v>
          </cell>
          <cell r="K31">
            <v>14</v>
          </cell>
        </row>
        <row r="32">
          <cell r="B32" t="str">
            <v>18/33036005</v>
          </cell>
          <cell r="C32" t="str">
            <v>MEZENNER</v>
          </cell>
          <cell r="D32" t="str">
            <v>SEIF EDDINE</v>
          </cell>
          <cell r="E32" t="str">
            <v>METAL 2</v>
          </cell>
          <cell r="K32">
            <v>13</v>
          </cell>
        </row>
        <row r="33">
          <cell r="B33" t="str">
            <v>17/36043413</v>
          </cell>
          <cell r="C33" t="str">
            <v>OULBANI</v>
          </cell>
          <cell r="D33" t="str">
            <v>HAROUN</v>
          </cell>
          <cell r="E33" t="str">
            <v>METAL 2</v>
          </cell>
        </row>
        <row r="34">
          <cell r="B34" t="str">
            <v>17/36044028</v>
          </cell>
          <cell r="C34" t="str">
            <v>SAFSAF</v>
          </cell>
          <cell r="D34" t="str">
            <v>RAYANE</v>
          </cell>
          <cell r="E34" t="str">
            <v>METAL 2</v>
          </cell>
          <cell r="K34">
            <v>12</v>
          </cell>
        </row>
        <row r="35">
          <cell r="B35" t="str">
            <v>18/34019679</v>
          </cell>
          <cell r="C35" t="str">
            <v>SELLAT</v>
          </cell>
          <cell r="D35" t="str">
            <v>DHIYA EDDINE</v>
          </cell>
          <cell r="E35" t="str">
            <v>METAL 2</v>
          </cell>
          <cell r="K35">
            <v>13</v>
          </cell>
        </row>
        <row r="36">
          <cell r="B36" t="str">
            <v>18/35003462</v>
          </cell>
          <cell r="C36" t="str">
            <v>ZIADI</v>
          </cell>
          <cell r="D36" t="str">
            <v>AKRAM</v>
          </cell>
          <cell r="E36" t="str">
            <v>METAL 2</v>
          </cell>
          <cell r="K36">
            <v>13</v>
          </cell>
        </row>
        <row r="37">
          <cell r="B37" t="str">
            <v>16/36065149</v>
          </cell>
          <cell r="C37" t="str">
            <v xml:space="preserve">GHODBANE </v>
          </cell>
          <cell r="D37" t="str">
            <v>MOHAMMED</v>
          </cell>
          <cell r="E37" t="str">
            <v>METAL 2</v>
          </cell>
        </row>
        <row r="38">
          <cell r="B38" t="str">
            <v>15/36066896</v>
          </cell>
          <cell r="C38" t="str">
            <v xml:space="preserve">MENASRIA </v>
          </cell>
          <cell r="D38" t="str">
            <v>MOSTAPHA</v>
          </cell>
          <cell r="E38" t="str">
            <v>METAL 2</v>
          </cell>
          <cell r="K38">
            <v>13</v>
          </cell>
        </row>
      </sheetData>
      <sheetData sheetId="8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 /5</v>
          </cell>
          <cell r="G1" t="str">
            <v>PARTICIPATION /5</v>
          </cell>
          <cell r="H1" t="str">
            <v>EXAMEN /10</v>
          </cell>
          <cell r="I1" t="str">
            <v>Moyenne  /20</v>
          </cell>
          <cell r="J1" t="str">
            <v>Moyenne  /20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  <cell r="F2" t="str">
            <v>ABS</v>
          </cell>
          <cell r="G2" t="str">
            <v>ABS</v>
          </cell>
          <cell r="H2" t="str">
            <v>ABS</v>
          </cell>
          <cell r="I2" t="str">
            <v>ABS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F3">
            <v>5</v>
          </cell>
          <cell r="G3">
            <v>4</v>
          </cell>
          <cell r="H3">
            <v>4</v>
          </cell>
          <cell r="I3">
            <v>13</v>
          </cell>
          <cell r="J3">
            <v>13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F4">
            <v>5</v>
          </cell>
          <cell r="G4">
            <v>4</v>
          </cell>
          <cell r="H4">
            <v>3</v>
          </cell>
          <cell r="I4">
            <v>12</v>
          </cell>
          <cell r="J4">
            <v>12</v>
          </cell>
        </row>
        <row r="5">
          <cell r="B5" t="str">
            <v>17/36019351</v>
          </cell>
          <cell r="C5" t="str">
            <v>AZRI</v>
          </cell>
          <cell r="D5" t="str">
            <v xml:space="preserve"> IMAD</v>
          </cell>
          <cell r="E5" t="str">
            <v>METAL 1</v>
          </cell>
          <cell r="F5" t="str">
            <v>ABS</v>
          </cell>
          <cell r="G5" t="str">
            <v>ABS</v>
          </cell>
          <cell r="H5" t="str">
            <v>ABS</v>
          </cell>
          <cell r="I5" t="str">
            <v>ABS</v>
          </cell>
        </row>
        <row r="6">
          <cell r="B6" t="str">
            <v>16/36032979</v>
          </cell>
          <cell r="C6" t="str">
            <v xml:space="preserve">BAHI </v>
          </cell>
          <cell r="D6" t="str">
            <v>ISHAK</v>
          </cell>
          <cell r="E6" t="str">
            <v>METAL 1</v>
          </cell>
          <cell r="F6" t="str">
            <v>ABS</v>
          </cell>
          <cell r="G6" t="str">
            <v>ABS</v>
          </cell>
          <cell r="H6" t="str">
            <v>ABS</v>
          </cell>
          <cell r="I6" t="str">
            <v>ABS</v>
          </cell>
        </row>
        <row r="7">
          <cell r="B7" t="str">
            <v>18/39006888</v>
          </cell>
          <cell r="C7" t="str">
            <v>BEN FERHAT</v>
          </cell>
          <cell r="D7" t="str">
            <v>WIAM NOUR ELHOUDA</v>
          </cell>
          <cell r="E7" t="str">
            <v>METAL 1</v>
          </cell>
          <cell r="F7">
            <v>5</v>
          </cell>
          <cell r="G7">
            <v>4</v>
          </cell>
          <cell r="H7">
            <v>4.5</v>
          </cell>
          <cell r="I7">
            <v>13.5</v>
          </cell>
          <cell r="J7">
            <v>13.5</v>
          </cell>
        </row>
        <row r="8">
          <cell r="B8" t="str">
            <v>18/37064442</v>
          </cell>
          <cell r="C8" t="str">
            <v xml:space="preserve">BEN OMAR </v>
          </cell>
          <cell r="D8" t="str">
            <v>ABDELHAMID</v>
          </cell>
          <cell r="E8" t="str">
            <v>METAL 1</v>
          </cell>
          <cell r="F8">
            <v>5</v>
          </cell>
          <cell r="G8">
            <v>4</v>
          </cell>
          <cell r="H8">
            <v>3.5</v>
          </cell>
          <cell r="I8">
            <v>12.5</v>
          </cell>
          <cell r="J8">
            <v>12.5</v>
          </cell>
        </row>
        <row r="9">
          <cell r="B9" t="str">
            <v>17/36027503</v>
          </cell>
          <cell r="C9" t="str">
            <v>BERRAIS</v>
          </cell>
          <cell r="D9" t="str">
            <v>KHALED</v>
          </cell>
          <cell r="E9" t="str">
            <v>METAL 1</v>
          </cell>
          <cell r="F9">
            <v>5</v>
          </cell>
          <cell r="G9">
            <v>3</v>
          </cell>
          <cell r="H9">
            <v>5.5</v>
          </cell>
          <cell r="I9">
            <v>13.5</v>
          </cell>
          <cell r="J9">
            <v>13.5</v>
          </cell>
        </row>
        <row r="10">
          <cell r="B10" t="str">
            <v>18/33035936</v>
          </cell>
          <cell r="C10" t="str">
            <v>BOUDOUR</v>
          </cell>
          <cell r="D10" t="str">
            <v>KHEIREDDINE</v>
          </cell>
          <cell r="E10" t="str">
            <v>METAL 1</v>
          </cell>
          <cell r="F10">
            <v>5</v>
          </cell>
          <cell r="G10">
            <v>4</v>
          </cell>
          <cell r="H10">
            <v>3</v>
          </cell>
          <cell r="I10">
            <v>12</v>
          </cell>
          <cell r="J10">
            <v>12</v>
          </cell>
        </row>
        <row r="11">
          <cell r="B11" t="str">
            <v>18/33041214</v>
          </cell>
          <cell r="C11" t="str">
            <v>BOULTIF</v>
          </cell>
          <cell r="D11" t="str">
            <v>MOHAMMED TAHAR</v>
          </cell>
          <cell r="E11" t="str">
            <v>METAL 1</v>
          </cell>
          <cell r="F11">
            <v>5</v>
          </cell>
          <cell r="G11">
            <v>4</v>
          </cell>
          <cell r="H11">
            <v>4.5</v>
          </cell>
          <cell r="I11">
            <v>13.5</v>
          </cell>
          <cell r="J11">
            <v>13.5</v>
          </cell>
        </row>
        <row r="12">
          <cell r="B12" t="str">
            <v>18/35027579</v>
          </cell>
          <cell r="C12" t="str">
            <v>BOUNOUARA</v>
          </cell>
          <cell r="D12" t="str">
            <v>OMAR</v>
          </cell>
          <cell r="E12" t="str">
            <v>METAL 1</v>
          </cell>
          <cell r="F12">
            <v>5</v>
          </cell>
          <cell r="G12">
            <v>4</v>
          </cell>
          <cell r="H12">
            <v>6.5</v>
          </cell>
          <cell r="I12">
            <v>15.5</v>
          </cell>
          <cell r="J12">
            <v>15.5</v>
          </cell>
        </row>
        <row r="13">
          <cell r="B13" t="str">
            <v>17/34075009</v>
          </cell>
          <cell r="C13" t="str">
            <v>BRABRA</v>
          </cell>
          <cell r="D13" t="str">
            <v>AYOUB</v>
          </cell>
          <cell r="E13" t="str">
            <v>METAL 1</v>
          </cell>
          <cell r="F13">
            <v>5</v>
          </cell>
          <cell r="G13">
            <v>4</v>
          </cell>
          <cell r="H13">
            <v>2.5</v>
          </cell>
          <cell r="I13">
            <v>11.5</v>
          </cell>
          <cell r="J13">
            <v>11.5</v>
          </cell>
        </row>
        <row r="14">
          <cell r="B14" t="str">
            <v>18/35012270</v>
          </cell>
          <cell r="C14" t="str">
            <v>HAFIED</v>
          </cell>
          <cell r="D14" t="str">
            <v>OUSSAMA</v>
          </cell>
          <cell r="E14" t="str">
            <v>METAL 1</v>
          </cell>
          <cell r="F14">
            <v>5</v>
          </cell>
          <cell r="G14">
            <v>4</v>
          </cell>
          <cell r="H14">
            <v>2.5</v>
          </cell>
          <cell r="I14">
            <v>11.5</v>
          </cell>
          <cell r="J14">
            <v>11.5</v>
          </cell>
        </row>
        <row r="15">
          <cell r="B15" t="str">
            <v>17/39071168</v>
          </cell>
          <cell r="C15" t="str">
            <v>LAROUCI</v>
          </cell>
          <cell r="D15" t="str">
            <v>AYOUB</v>
          </cell>
          <cell r="E15" t="str">
            <v>METAL 1</v>
          </cell>
          <cell r="F15">
            <v>5</v>
          </cell>
          <cell r="G15">
            <v>4</v>
          </cell>
          <cell r="H15">
            <v>3.5</v>
          </cell>
          <cell r="I15">
            <v>12.5</v>
          </cell>
          <cell r="J15">
            <v>12.5</v>
          </cell>
        </row>
        <row r="16">
          <cell r="B16" t="str">
            <v>18/33047356</v>
          </cell>
          <cell r="C16" t="str">
            <v>MIHOUBI</v>
          </cell>
          <cell r="D16" t="str">
            <v>KHALED</v>
          </cell>
          <cell r="E16" t="str">
            <v>METAL 1</v>
          </cell>
          <cell r="F16">
            <v>5</v>
          </cell>
          <cell r="G16">
            <v>4</v>
          </cell>
          <cell r="H16">
            <v>3</v>
          </cell>
          <cell r="I16">
            <v>12</v>
          </cell>
          <cell r="J16">
            <v>12</v>
          </cell>
        </row>
        <row r="17">
          <cell r="B17" t="str">
            <v>16/36070122</v>
          </cell>
          <cell r="C17" t="str">
            <v>RAGHIS</v>
          </cell>
          <cell r="D17" t="str">
            <v>IMANE</v>
          </cell>
          <cell r="E17" t="str">
            <v>METAL 1</v>
          </cell>
          <cell r="F17" t="str">
            <v>ABS</v>
          </cell>
          <cell r="G17" t="str">
            <v>ABS</v>
          </cell>
          <cell r="H17" t="str">
            <v>ABS</v>
          </cell>
          <cell r="I17" t="str">
            <v>ABS</v>
          </cell>
        </row>
        <row r="18">
          <cell r="B18" t="str">
            <v>18/34016569</v>
          </cell>
          <cell r="C18" t="str">
            <v>RECHACH</v>
          </cell>
          <cell r="D18" t="str">
            <v>ABDERRAHMANE</v>
          </cell>
          <cell r="E18" t="str">
            <v>METAL 1</v>
          </cell>
          <cell r="F18">
            <v>5</v>
          </cell>
          <cell r="G18">
            <v>4</v>
          </cell>
          <cell r="H18">
            <v>3</v>
          </cell>
          <cell r="I18">
            <v>12</v>
          </cell>
          <cell r="J18">
            <v>12</v>
          </cell>
        </row>
        <row r="19">
          <cell r="B19" t="str">
            <v>18/36052519</v>
          </cell>
          <cell r="C19" t="str">
            <v>SPIGA</v>
          </cell>
          <cell r="D19" t="str">
            <v>MAHMOUD OUALID</v>
          </cell>
          <cell r="E19" t="str">
            <v>METAL 1</v>
          </cell>
          <cell r="F19">
            <v>5</v>
          </cell>
          <cell r="G19">
            <v>4</v>
          </cell>
          <cell r="H19">
            <v>2.5</v>
          </cell>
          <cell r="I19">
            <v>11.5</v>
          </cell>
          <cell r="J19">
            <v>11.5</v>
          </cell>
        </row>
        <row r="20">
          <cell r="B20" t="str">
            <v>18/33049108</v>
          </cell>
          <cell r="C20" t="str">
            <v>ZAREZI</v>
          </cell>
          <cell r="D20" t="str">
            <v>RIDHA</v>
          </cell>
          <cell r="E20" t="str">
            <v>METAL 1</v>
          </cell>
          <cell r="F20">
            <v>5</v>
          </cell>
          <cell r="G20">
            <v>5</v>
          </cell>
          <cell r="H20">
            <v>2.5</v>
          </cell>
          <cell r="I20">
            <v>11.5</v>
          </cell>
          <cell r="J20">
            <v>11.5</v>
          </cell>
        </row>
        <row r="21">
          <cell r="B21" t="str">
            <v>18/36026806</v>
          </cell>
          <cell r="C21" t="str">
            <v>AOUACHRIA</v>
          </cell>
          <cell r="D21" t="str">
            <v>IKRAM EL  ZAHRA</v>
          </cell>
          <cell r="E21" t="str">
            <v>METAL 2</v>
          </cell>
          <cell r="F21">
            <v>5</v>
          </cell>
          <cell r="G21">
            <v>4.5</v>
          </cell>
          <cell r="H21">
            <v>7</v>
          </cell>
          <cell r="J21">
            <v>16.5</v>
          </cell>
        </row>
        <row r="22">
          <cell r="B22" t="str">
            <v>18/34022405</v>
          </cell>
          <cell r="C22" t="str">
            <v>AOULMI</v>
          </cell>
          <cell r="D22" t="str">
            <v>LOUISA</v>
          </cell>
          <cell r="E22" t="str">
            <v>METAL 2</v>
          </cell>
          <cell r="F22">
            <v>5</v>
          </cell>
          <cell r="G22">
            <v>4.5</v>
          </cell>
          <cell r="H22">
            <v>7</v>
          </cell>
          <cell r="J22">
            <v>16.5</v>
          </cell>
        </row>
        <row r="23">
          <cell r="B23" t="str">
            <v>17/36065483</v>
          </cell>
          <cell r="C23" t="str">
            <v>ATMANI</v>
          </cell>
          <cell r="D23" t="str">
            <v>MANEL</v>
          </cell>
          <cell r="E23" t="str">
            <v>METAL 2</v>
          </cell>
          <cell r="F23">
            <v>4.5</v>
          </cell>
          <cell r="G23">
            <v>4</v>
          </cell>
          <cell r="H23">
            <v>7</v>
          </cell>
          <cell r="J23">
            <v>15.5</v>
          </cell>
        </row>
        <row r="24">
          <cell r="B24" t="str">
            <v>18/34019749</v>
          </cell>
          <cell r="C24" t="str">
            <v>BENNADJI</v>
          </cell>
          <cell r="D24" t="str">
            <v>RABIA</v>
          </cell>
          <cell r="E24" t="str">
            <v>METAL 2</v>
          </cell>
          <cell r="F24">
            <v>5</v>
          </cell>
          <cell r="G24">
            <v>4</v>
          </cell>
          <cell r="H24">
            <v>7</v>
          </cell>
          <cell r="J24">
            <v>16</v>
          </cell>
        </row>
        <row r="25">
          <cell r="B25" t="str">
            <v>17/36051066</v>
          </cell>
          <cell r="C25" t="str">
            <v>BENSEBTI</v>
          </cell>
          <cell r="D25" t="str">
            <v>HADIL</v>
          </cell>
          <cell r="E25" t="str">
            <v>METAL 2</v>
          </cell>
          <cell r="F25">
            <v>4.5</v>
          </cell>
          <cell r="G25">
            <v>4.5</v>
          </cell>
          <cell r="H25">
            <v>6.5</v>
          </cell>
          <cell r="J25">
            <v>15.5</v>
          </cell>
        </row>
        <row r="26">
          <cell r="B26" t="str">
            <v>18/33041133</v>
          </cell>
          <cell r="C26" t="str">
            <v>BOUKAOUD</v>
          </cell>
          <cell r="D26" t="str">
            <v>AZZDINE</v>
          </cell>
          <cell r="E26" t="str">
            <v>METAL 2</v>
          </cell>
          <cell r="F26">
            <v>4.5</v>
          </cell>
          <cell r="G26">
            <v>5</v>
          </cell>
          <cell r="H26">
            <v>5.5</v>
          </cell>
          <cell r="J26">
            <v>15</v>
          </cell>
        </row>
        <row r="27">
          <cell r="B27" t="str">
            <v>17/36019279</v>
          </cell>
          <cell r="C27" t="str">
            <v>CHEKIIL</v>
          </cell>
          <cell r="D27" t="str">
            <v>ABDELKARIM</v>
          </cell>
          <cell r="E27" t="str">
            <v>METAL 2</v>
          </cell>
          <cell r="F27">
            <v>5</v>
          </cell>
          <cell r="G27">
            <v>4</v>
          </cell>
          <cell r="H27">
            <v>6.5</v>
          </cell>
          <cell r="J27">
            <v>15.5</v>
          </cell>
        </row>
        <row r="28">
          <cell r="B28" t="str">
            <v>18/35003146</v>
          </cell>
          <cell r="C28" t="str">
            <v xml:space="preserve">GOUACEM </v>
          </cell>
          <cell r="D28" t="str">
            <v>HAITHEM</v>
          </cell>
          <cell r="E28" t="str">
            <v>METAL 2</v>
          </cell>
          <cell r="F28">
            <v>5</v>
          </cell>
          <cell r="G28">
            <v>4.5</v>
          </cell>
          <cell r="H28">
            <v>7</v>
          </cell>
          <cell r="J28">
            <v>16.5</v>
          </cell>
        </row>
        <row r="29">
          <cell r="B29" t="str">
            <v>18/33039393</v>
          </cell>
          <cell r="C29" t="str">
            <v>GUENOUNE</v>
          </cell>
          <cell r="D29" t="str">
            <v>NASSIM</v>
          </cell>
          <cell r="E29" t="str">
            <v>METAL 2</v>
          </cell>
          <cell r="F29">
            <v>5</v>
          </cell>
          <cell r="G29">
            <v>4</v>
          </cell>
          <cell r="H29">
            <v>6</v>
          </cell>
          <cell r="J29">
            <v>15</v>
          </cell>
        </row>
        <row r="30">
          <cell r="B30" t="str">
            <v>18/35058915</v>
          </cell>
          <cell r="C30" t="str">
            <v>HERRATHE</v>
          </cell>
          <cell r="D30" t="str">
            <v>SOFIANE</v>
          </cell>
          <cell r="E30" t="str">
            <v>METAL 2</v>
          </cell>
          <cell r="F30">
            <v>5</v>
          </cell>
          <cell r="G30">
            <v>3.5</v>
          </cell>
          <cell r="H30">
            <v>5.5</v>
          </cell>
          <cell r="J30">
            <v>14</v>
          </cell>
        </row>
        <row r="31">
          <cell r="B31" t="str">
            <v>18/35001611</v>
          </cell>
          <cell r="C31" t="str">
            <v xml:space="preserve">MARREF </v>
          </cell>
          <cell r="D31" t="str">
            <v xml:space="preserve">ASSIL </v>
          </cell>
          <cell r="E31" t="str">
            <v>METAL 2</v>
          </cell>
          <cell r="F31">
            <v>4.5</v>
          </cell>
          <cell r="G31">
            <v>5</v>
          </cell>
          <cell r="H31">
            <v>7</v>
          </cell>
          <cell r="J31">
            <v>16.5</v>
          </cell>
        </row>
        <row r="32">
          <cell r="B32" t="str">
            <v>18/33036005</v>
          </cell>
          <cell r="C32" t="str">
            <v>MEZENNER</v>
          </cell>
          <cell r="D32" t="str">
            <v>SEIF EDDINE</v>
          </cell>
          <cell r="E32" t="str">
            <v>METAL 2</v>
          </cell>
          <cell r="F32">
            <v>5</v>
          </cell>
          <cell r="G32">
            <v>3.5</v>
          </cell>
          <cell r="H32">
            <v>6.5</v>
          </cell>
          <cell r="J32">
            <v>15</v>
          </cell>
        </row>
        <row r="33">
          <cell r="B33" t="str">
            <v>17/36043413</v>
          </cell>
          <cell r="C33" t="str">
            <v>OULBANI</v>
          </cell>
          <cell r="D33" t="str">
            <v>HAROUN</v>
          </cell>
          <cell r="E33" t="str">
            <v>METAL 2</v>
          </cell>
        </row>
        <row r="34">
          <cell r="B34" t="str">
            <v>17/36044028</v>
          </cell>
          <cell r="C34" t="str">
            <v>SAFSAF</v>
          </cell>
          <cell r="D34" t="str">
            <v>RAYANE</v>
          </cell>
          <cell r="E34" t="str">
            <v>METAL 2</v>
          </cell>
          <cell r="F34">
            <v>3.5</v>
          </cell>
          <cell r="G34">
            <v>3.5</v>
          </cell>
          <cell r="H34">
            <v>6</v>
          </cell>
          <cell r="J34">
            <v>13</v>
          </cell>
        </row>
        <row r="35">
          <cell r="B35" t="str">
            <v>18/34019679</v>
          </cell>
          <cell r="C35" t="str">
            <v>SELLAT</v>
          </cell>
          <cell r="D35" t="str">
            <v>DHIYA EDDINE</v>
          </cell>
          <cell r="E35" t="str">
            <v>METAL 2</v>
          </cell>
          <cell r="F35">
            <v>4</v>
          </cell>
          <cell r="G35">
            <v>4</v>
          </cell>
          <cell r="H35">
            <v>6</v>
          </cell>
          <cell r="J35">
            <v>14</v>
          </cell>
        </row>
        <row r="36">
          <cell r="B36" t="str">
            <v>18/35003462</v>
          </cell>
          <cell r="C36" t="str">
            <v>ZIADI</v>
          </cell>
          <cell r="D36" t="str">
            <v>AKRAM</v>
          </cell>
          <cell r="E36" t="str">
            <v>METAL 2</v>
          </cell>
          <cell r="F36">
            <v>4</v>
          </cell>
          <cell r="G36">
            <v>4</v>
          </cell>
          <cell r="H36">
            <v>6.5</v>
          </cell>
          <cell r="J36">
            <v>14.5</v>
          </cell>
        </row>
        <row r="37">
          <cell r="B37" t="str">
            <v>16/36065149</v>
          </cell>
          <cell r="C37" t="str">
            <v xml:space="preserve">GHODBANE </v>
          </cell>
          <cell r="D37" t="str">
            <v>MOHAMMED</v>
          </cell>
          <cell r="E37" t="str">
            <v>METAL 2</v>
          </cell>
        </row>
        <row r="38">
          <cell r="B38" t="str">
            <v>15/36066896</v>
          </cell>
          <cell r="C38" t="str">
            <v xml:space="preserve">MENASRIA </v>
          </cell>
          <cell r="D38" t="str">
            <v>MOSTAPHA</v>
          </cell>
          <cell r="E38" t="str">
            <v>METAL 2</v>
          </cell>
        </row>
      </sheetData>
      <sheetData sheetId="9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GPS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F3">
            <v>8</v>
          </cell>
          <cell r="G3">
            <v>8</v>
          </cell>
          <cell r="H3">
            <v>6</v>
          </cell>
          <cell r="I3">
            <v>7</v>
          </cell>
          <cell r="J3">
            <v>11.25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F4">
            <v>8</v>
          </cell>
          <cell r="G4">
            <v>7</v>
          </cell>
          <cell r="H4">
            <v>8</v>
          </cell>
          <cell r="I4">
            <v>7</v>
          </cell>
          <cell r="J4">
            <v>12</v>
          </cell>
        </row>
        <row r="5">
          <cell r="B5" t="str">
            <v>18/39006888</v>
          </cell>
          <cell r="C5" t="str">
            <v>BEN FERHAT</v>
          </cell>
          <cell r="D5" t="str">
            <v>WIAM NOUR ELHOUDA</v>
          </cell>
          <cell r="E5" t="str">
            <v>METAL 1</v>
          </cell>
          <cell r="F5">
            <v>7</v>
          </cell>
          <cell r="G5">
            <v>7</v>
          </cell>
          <cell r="H5">
            <v>7</v>
          </cell>
          <cell r="I5">
            <v>7</v>
          </cell>
          <cell r="J5">
            <v>11</v>
          </cell>
        </row>
        <row r="6">
          <cell r="B6" t="str">
            <v>18/37064442</v>
          </cell>
          <cell r="C6" t="str">
            <v xml:space="preserve">BEN OMAR </v>
          </cell>
          <cell r="D6" t="str">
            <v>ABDELHAMID</v>
          </cell>
          <cell r="E6" t="str">
            <v>METAL 1</v>
          </cell>
          <cell r="F6">
            <v>8</v>
          </cell>
          <cell r="G6">
            <v>8</v>
          </cell>
          <cell r="H6">
            <v>6</v>
          </cell>
          <cell r="I6">
            <v>7</v>
          </cell>
          <cell r="J6">
            <v>11.25</v>
          </cell>
        </row>
        <row r="7">
          <cell r="B7" t="str">
            <v>17/36027503</v>
          </cell>
          <cell r="C7" t="str">
            <v>BERRAIS</v>
          </cell>
          <cell r="D7" t="str">
            <v>KHALED</v>
          </cell>
          <cell r="E7" t="str">
            <v>METAL 1</v>
          </cell>
          <cell r="F7">
            <v>8</v>
          </cell>
          <cell r="G7">
            <v>7</v>
          </cell>
          <cell r="H7">
            <v>8</v>
          </cell>
          <cell r="I7">
            <v>7</v>
          </cell>
          <cell r="J7">
            <v>12.5</v>
          </cell>
        </row>
        <row r="8">
          <cell r="B8" t="str">
            <v>18/33035936</v>
          </cell>
          <cell r="C8" t="str">
            <v>BOUDOUR</v>
          </cell>
          <cell r="D8" t="str">
            <v>KHEIREDDINE</v>
          </cell>
          <cell r="E8" t="str">
            <v>METAL 1</v>
          </cell>
          <cell r="F8">
            <v>8</v>
          </cell>
          <cell r="G8">
            <v>7</v>
          </cell>
          <cell r="H8">
            <v>8</v>
          </cell>
          <cell r="I8">
            <v>7</v>
          </cell>
          <cell r="J8">
            <v>11.5</v>
          </cell>
        </row>
        <row r="9">
          <cell r="B9" t="str">
            <v>18/33041214</v>
          </cell>
          <cell r="C9" t="str">
            <v>BOULTIF</v>
          </cell>
          <cell r="D9" t="str">
            <v>MOHAMMED TAHAR</v>
          </cell>
          <cell r="E9" t="str">
            <v>METAL 1</v>
          </cell>
          <cell r="F9">
            <v>5</v>
          </cell>
          <cell r="G9">
            <v>7</v>
          </cell>
          <cell r="H9">
            <v>7</v>
          </cell>
          <cell r="I9">
            <v>6</v>
          </cell>
          <cell r="J9">
            <v>10.5</v>
          </cell>
        </row>
        <row r="10">
          <cell r="B10" t="str">
            <v>18/35027579</v>
          </cell>
          <cell r="C10" t="str">
            <v>BOUNOUARA</v>
          </cell>
          <cell r="D10" t="str">
            <v>OMAR</v>
          </cell>
          <cell r="E10" t="str">
            <v>METAL 1</v>
          </cell>
          <cell r="F10">
            <v>5</v>
          </cell>
          <cell r="G10">
            <v>7</v>
          </cell>
          <cell r="H10">
            <v>8</v>
          </cell>
          <cell r="I10">
            <v>6</v>
          </cell>
          <cell r="J10">
            <v>10</v>
          </cell>
        </row>
        <row r="11">
          <cell r="B11" t="str">
            <v>17/34075009</v>
          </cell>
          <cell r="C11" t="str">
            <v>BRABRA</v>
          </cell>
          <cell r="D11" t="str">
            <v>AYOUB</v>
          </cell>
          <cell r="E11" t="str">
            <v>METAL 1</v>
          </cell>
          <cell r="F11">
            <v>5</v>
          </cell>
          <cell r="G11">
            <v>7</v>
          </cell>
          <cell r="H11">
            <v>8</v>
          </cell>
          <cell r="I11">
            <v>6</v>
          </cell>
          <cell r="J11">
            <v>10</v>
          </cell>
        </row>
        <row r="12">
          <cell r="B12" t="str">
            <v>18/35012270</v>
          </cell>
          <cell r="C12" t="str">
            <v>HAFIED</v>
          </cell>
          <cell r="D12" t="str">
            <v>OUSSAMA</v>
          </cell>
          <cell r="E12" t="str">
            <v>METAL 1</v>
          </cell>
          <cell r="F12">
            <v>8</v>
          </cell>
          <cell r="G12">
            <v>8</v>
          </cell>
          <cell r="H12">
            <v>6</v>
          </cell>
          <cell r="I12">
            <v>7</v>
          </cell>
          <cell r="J12">
            <v>10</v>
          </cell>
        </row>
        <row r="13">
          <cell r="B13" t="str">
            <v>17/39071168</v>
          </cell>
          <cell r="C13" t="str">
            <v>LAROUCI</v>
          </cell>
          <cell r="D13" t="str">
            <v>AYOUB</v>
          </cell>
          <cell r="E13" t="str">
            <v>METAL 1</v>
          </cell>
          <cell r="F13">
            <v>7</v>
          </cell>
          <cell r="G13">
            <v>7</v>
          </cell>
          <cell r="H13">
            <v>7</v>
          </cell>
          <cell r="I13">
            <v>7</v>
          </cell>
          <cell r="J13">
            <v>10</v>
          </cell>
        </row>
        <row r="14">
          <cell r="B14" t="str">
            <v>18/33047356</v>
          </cell>
          <cell r="C14" t="str">
            <v>MIHOUBI</v>
          </cell>
          <cell r="D14" t="str">
            <v>KHALED</v>
          </cell>
          <cell r="E14" t="str">
            <v>METAL 1</v>
          </cell>
          <cell r="F14">
            <v>8</v>
          </cell>
          <cell r="G14">
            <v>7</v>
          </cell>
          <cell r="H14">
            <v>8</v>
          </cell>
          <cell r="I14">
            <v>7</v>
          </cell>
          <cell r="J14">
            <v>12</v>
          </cell>
        </row>
        <row r="15">
          <cell r="B15" t="str">
            <v>18/34016569</v>
          </cell>
          <cell r="C15" t="str">
            <v>RECHACH</v>
          </cell>
          <cell r="D15" t="str">
            <v>ABDERRAHMANE</v>
          </cell>
          <cell r="E15" t="str">
            <v>METAL 1</v>
          </cell>
          <cell r="F15">
            <v>8</v>
          </cell>
          <cell r="G15">
            <v>7</v>
          </cell>
          <cell r="H15">
            <v>8</v>
          </cell>
          <cell r="I15">
            <v>7</v>
          </cell>
          <cell r="J15">
            <v>11.5</v>
          </cell>
        </row>
        <row r="16">
          <cell r="B16" t="str">
            <v>18/36052519</v>
          </cell>
          <cell r="C16" t="str">
            <v>SPIGA</v>
          </cell>
          <cell r="D16" t="str">
            <v>MAHMOUD OUALID</v>
          </cell>
          <cell r="E16" t="str">
            <v>METAL 1</v>
          </cell>
          <cell r="F16">
            <v>8</v>
          </cell>
          <cell r="G16">
            <v>8</v>
          </cell>
          <cell r="H16">
            <v>6</v>
          </cell>
          <cell r="I16">
            <v>7</v>
          </cell>
          <cell r="J16">
            <v>11.25</v>
          </cell>
        </row>
        <row r="17">
          <cell r="B17" t="str">
            <v>18/33049108</v>
          </cell>
          <cell r="C17" t="str">
            <v>ZAREZI</v>
          </cell>
          <cell r="D17" t="str">
            <v>RIDHA</v>
          </cell>
          <cell r="E17" t="str">
            <v>METAL 1</v>
          </cell>
          <cell r="F17">
            <v>5</v>
          </cell>
          <cell r="G17">
            <v>7</v>
          </cell>
          <cell r="H17">
            <v>7</v>
          </cell>
          <cell r="I17">
            <v>6</v>
          </cell>
          <cell r="J17">
            <v>10.25</v>
          </cell>
        </row>
        <row r="18">
          <cell r="B18" t="str">
            <v>17/36019351</v>
          </cell>
          <cell r="C18" t="str">
            <v>AZRI</v>
          </cell>
          <cell r="D18" t="str">
            <v xml:space="preserve"> IMAD</v>
          </cell>
          <cell r="E18" t="str">
            <v>METAL 1</v>
          </cell>
        </row>
        <row r="19">
          <cell r="B19" t="str">
            <v>16/36032979</v>
          </cell>
          <cell r="C19" t="str">
            <v xml:space="preserve">BAHI </v>
          </cell>
          <cell r="D19" t="str">
            <v>ISHAK</v>
          </cell>
          <cell r="E19" t="str">
            <v>METAL 1</v>
          </cell>
        </row>
        <row r="20">
          <cell r="B20" t="str">
            <v>16/36070122</v>
          </cell>
          <cell r="C20" t="str">
            <v>RAGHIS</v>
          </cell>
          <cell r="D20" t="str">
            <v>IMANE</v>
          </cell>
          <cell r="E20" t="str">
            <v>METAL 1</v>
          </cell>
        </row>
        <row r="21">
          <cell r="B21" t="str">
            <v>18/36026806</v>
          </cell>
          <cell r="C21" t="str">
            <v>AOUACHRIA</v>
          </cell>
          <cell r="D21" t="str">
            <v>IKRAM EL  ZAHRA</v>
          </cell>
          <cell r="E21" t="str">
            <v>METAL 2</v>
          </cell>
          <cell r="J21">
            <v>13.5</v>
          </cell>
        </row>
        <row r="22">
          <cell r="B22" t="str">
            <v>18/34022405</v>
          </cell>
          <cell r="C22" t="str">
            <v>AOULMI</v>
          </cell>
          <cell r="D22" t="str">
            <v>LOUISA</v>
          </cell>
          <cell r="E22" t="str">
            <v>METAL 2</v>
          </cell>
          <cell r="J22">
            <v>13.5</v>
          </cell>
        </row>
        <row r="23">
          <cell r="B23" t="str">
            <v>17/36065483</v>
          </cell>
          <cell r="C23" t="str">
            <v>ATMANI</v>
          </cell>
          <cell r="D23" t="str">
            <v>MANEL</v>
          </cell>
          <cell r="E23" t="str">
            <v>METAL 2</v>
          </cell>
          <cell r="J23">
            <v>11</v>
          </cell>
        </row>
        <row r="24">
          <cell r="B24" t="str">
            <v>18/34019749</v>
          </cell>
          <cell r="C24" t="str">
            <v>BENNADJI</v>
          </cell>
          <cell r="D24" t="str">
            <v>RABIA</v>
          </cell>
          <cell r="E24" t="str">
            <v>METAL 2</v>
          </cell>
          <cell r="J24">
            <v>11</v>
          </cell>
        </row>
        <row r="25">
          <cell r="B25" t="str">
            <v>17/36051066</v>
          </cell>
          <cell r="C25" t="str">
            <v>BENSEBTI</v>
          </cell>
          <cell r="D25" t="str">
            <v>HADIL</v>
          </cell>
          <cell r="E25" t="str">
            <v>METAL 2</v>
          </cell>
          <cell r="J25">
            <v>11</v>
          </cell>
        </row>
        <row r="26">
          <cell r="B26" t="str">
            <v>18/33041133</v>
          </cell>
          <cell r="C26" t="str">
            <v>BOUKAOUD</v>
          </cell>
          <cell r="D26" t="str">
            <v>AZZDINE</v>
          </cell>
          <cell r="E26" t="str">
            <v>METAL 2</v>
          </cell>
          <cell r="J26">
            <v>11.5</v>
          </cell>
        </row>
        <row r="27">
          <cell r="B27" t="str">
            <v>17/36019279</v>
          </cell>
          <cell r="C27" t="str">
            <v>CHEKIIL</v>
          </cell>
          <cell r="D27" t="str">
            <v>ABDELKARIM</v>
          </cell>
          <cell r="E27" t="str">
            <v>METAL 2</v>
          </cell>
          <cell r="J27">
            <v>15</v>
          </cell>
        </row>
        <row r="28">
          <cell r="B28" t="str">
            <v>18/35003146</v>
          </cell>
          <cell r="C28" t="str">
            <v xml:space="preserve">GOUACEM </v>
          </cell>
          <cell r="D28" t="str">
            <v>HAITHEM</v>
          </cell>
          <cell r="E28" t="str">
            <v>METAL 2</v>
          </cell>
          <cell r="J28">
            <v>11.5</v>
          </cell>
        </row>
        <row r="29">
          <cell r="B29" t="str">
            <v>18/33039393</v>
          </cell>
          <cell r="C29" t="str">
            <v>GUENOUNE</v>
          </cell>
          <cell r="D29" t="str">
            <v>NASSIM</v>
          </cell>
          <cell r="E29" t="str">
            <v>METAL 2</v>
          </cell>
          <cell r="J29">
            <v>15</v>
          </cell>
        </row>
        <row r="30">
          <cell r="B30" t="str">
            <v>18/35058915</v>
          </cell>
          <cell r="C30" t="str">
            <v>HERRATHE</v>
          </cell>
          <cell r="D30" t="str">
            <v>SOFIANE</v>
          </cell>
          <cell r="E30" t="str">
            <v>METAL 2</v>
          </cell>
          <cell r="J30">
            <v>15</v>
          </cell>
        </row>
        <row r="31">
          <cell r="B31" t="str">
            <v>18/35001611</v>
          </cell>
          <cell r="C31" t="str">
            <v xml:space="preserve">MARREF </v>
          </cell>
          <cell r="D31" t="str">
            <v xml:space="preserve">ASSIL </v>
          </cell>
          <cell r="E31" t="str">
            <v>METAL 2</v>
          </cell>
          <cell r="J31">
            <v>11.5</v>
          </cell>
        </row>
        <row r="32">
          <cell r="B32" t="str">
            <v>18/33036005</v>
          </cell>
          <cell r="C32" t="str">
            <v>MEZENNER</v>
          </cell>
          <cell r="D32" t="str">
            <v>SEIF EDDINE</v>
          </cell>
          <cell r="E32" t="str">
            <v>METAL 2</v>
          </cell>
          <cell r="J32">
            <v>11.5</v>
          </cell>
        </row>
        <row r="33">
          <cell r="B33" t="str">
            <v>17/36043413</v>
          </cell>
          <cell r="C33" t="str">
            <v>OULBANI</v>
          </cell>
          <cell r="D33" t="str">
            <v>HAROUN</v>
          </cell>
          <cell r="E33" t="str">
            <v>METAL 2</v>
          </cell>
          <cell r="J33">
            <v>15</v>
          </cell>
        </row>
        <row r="34">
          <cell r="B34" t="str">
            <v>17/36044028</v>
          </cell>
          <cell r="C34" t="str">
            <v>SAFSAF</v>
          </cell>
          <cell r="D34" t="str">
            <v>RAYANE</v>
          </cell>
          <cell r="E34" t="str">
            <v>METAL 2</v>
          </cell>
          <cell r="J34">
            <v>11.5</v>
          </cell>
        </row>
        <row r="35">
          <cell r="B35" t="str">
            <v>18/34019679</v>
          </cell>
          <cell r="C35" t="str">
            <v>SELLAT</v>
          </cell>
          <cell r="D35" t="str">
            <v>DHIYA EDDINE</v>
          </cell>
          <cell r="E35" t="str">
            <v>METAL 2</v>
          </cell>
          <cell r="J35">
            <v>11</v>
          </cell>
        </row>
        <row r="36">
          <cell r="B36" t="str">
            <v>18/35003462</v>
          </cell>
          <cell r="C36" t="str">
            <v>ZIADI</v>
          </cell>
          <cell r="D36" t="str">
            <v>AKRAM</v>
          </cell>
          <cell r="E36" t="str">
            <v>METAL 2</v>
          </cell>
          <cell r="J36">
            <v>15</v>
          </cell>
        </row>
        <row r="37">
          <cell r="B37" t="str">
            <v>16/36065149</v>
          </cell>
          <cell r="C37" t="str">
            <v xml:space="preserve">GHODBANE </v>
          </cell>
          <cell r="D37" t="str">
            <v>MOHAMMED</v>
          </cell>
          <cell r="E37" t="str">
            <v>METAL 2</v>
          </cell>
          <cell r="J37">
            <v>11.5</v>
          </cell>
        </row>
        <row r="38">
          <cell r="B38" t="str">
            <v>15/36066896</v>
          </cell>
          <cell r="C38" t="str">
            <v xml:space="preserve">MENASRIA </v>
          </cell>
          <cell r="D38" t="str">
            <v>MOSTAPHA</v>
          </cell>
          <cell r="E38" t="str">
            <v>METAL 2</v>
          </cell>
        </row>
      </sheetData>
      <sheetData sheetId="10" refreshError="1"/>
      <sheetData sheetId="11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GRP</v>
          </cell>
          <cell r="F1" t="str">
            <v>ASSIDUITE</v>
          </cell>
          <cell r="G1" t="str">
            <v>PARTICIPATION</v>
          </cell>
          <cell r="H1" t="str">
            <v>MICRO1</v>
          </cell>
          <cell r="I1" t="str">
            <v>MICRO2</v>
          </cell>
          <cell r="J1" t="str">
            <v>NOTE TP</v>
          </cell>
        </row>
        <row r="2">
          <cell r="B2" t="str">
            <v>17/34055378</v>
          </cell>
          <cell r="C2" t="str">
            <v>ALKAMA</v>
          </cell>
          <cell r="D2" t="str">
            <v>INES SAOUSSEN</v>
          </cell>
          <cell r="E2" t="str">
            <v>METAL 1</v>
          </cell>
        </row>
        <row r="3">
          <cell r="B3" t="str">
            <v>18/33049984</v>
          </cell>
          <cell r="C3" t="str">
            <v>ATAMNA</v>
          </cell>
          <cell r="D3" t="str">
            <v>MOHAMED KAMER EDDINE</v>
          </cell>
          <cell r="E3" t="str">
            <v>METAL 1</v>
          </cell>
          <cell r="J3">
            <v>15.5</v>
          </cell>
        </row>
        <row r="4">
          <cell r="B4" t="str">
            <v>18/33036101</v>
          </cell>
          <cell r="C4" t="str">
            <v>AZIZI</v>
          </cell>
          <cell r="D4" t="str">
            <v>MOHAMMED ALAA EDDINE</v>
          </cell>
          <cell r="E4" t="str">
            <v>METAL 1</v>
          </cell>
          <cell r="J4">
            <v>10</v>
          </cell>
        </row>
        <row r="5">
          <cell r="B5" t="str">
            <v>17/36019351</v>
          </cell>
          <cell r="C5" t="str">
            <v>AZRI</v>
          </cell>
          <cell r="D5" t="str">
            <v xml:space="preserve"> IMAD</v>
          </cell>
          <cell r="E5" t="str">
            <v>METAL 1</v>
          </cell>
        </row>
        <row r="6">
          <cell r="B6" t="str">
            <v>16/36032979</v>
          </cell>
          <cell r="C6" t="str">
            <v xml:space="preserve">BAHI </v>
          </cell>
          <cell r="D6" t="str">
            <v>ISHAK</v>
          </cell>
          <cell r="E6" t="str">
            <v>METAL 1</v>
          </cell>
          <cell r="J6">
            <v>7.5</v>
          </cell>
        </row>
        <row r="7">
          <cell r="B7" t="str">
            <v>18/39006888</v>
          </cell>
          <cell r="C7" t="str">
            <v>BEN FERHAT</v>
          </cell>
          <cell r="D7" t="str">
            <v>WIAM NOUR ELHOUDA</v>
          </cell>
          <cell r="E7" t="str">
            <v>METAL 1</v>
          </cell>
          <cell r="J7">
            <v>16.5</v>
          </cell>
        </row>
        <row r="8">
          <cell r="B8" t="str">
            <v>18/37064442</v>
          </cell>
          <cell r="C8" t="str">
            <v xml:space="preserve">BEN OMAR </v>
          </cell>
          <cell r="D8" t="str">
            <v>ABDELHAMID</v>
          </cell>
          <cell r="E8" t="str">
            <v>METAL 1</v>
          </cell>
          <cell r="J8">
            <v>17.5</v>
          </cell>
        </row>
        <row r="9">
          <cell r="B9" t="str">
            <v>17/36027503</v>
          </cell>
          <cell r="C9" t="str">
            <v>BERRAIS</v>
          </cell>
          <cell r="D9" t="str">
            <v>KHALED</v>
          </cell>
          <cell r="E9" t="str">
            <v>METAL 1</v>
          </cell>
          <cell r="J9">
            <v>14</v>
          </cell>
        </row>
        <row r="10">
          <cell r="B10" t="str">
            <v>18/33035936</v>
          </cell>
          <cell r="C10" t="str">
            <v>BOUDOUR</v>
          </cell>
          <cell r="D10" t="str">
            <v>KHEIREDDINE</v>
          </cell>
          <cell r="E10" t="str">
            <v>METAL 1</v>
          </cell>
          <cell r="J10">
            <v>10</v>
          </cell>
        </row>
        <row r="11">
          <cell r="B11" t="str">
            <v>18/33041214</v>
          </cell>
          <cell r="C11" t="str">
            <v>BOULTIF</v>
          </cell>
          <cell r="D11" t="str">
            <v>MOHAMMED TAHAR</v>
          </cell>
          <cell r="E11" t="str">
            <v>METAL 1</v>
          </cell>
          <cell r="J11">
            <v>18</v>
          </cell>
        </row>
        <row r="12">
          <cell r="B12" t="str">
            <v>18/35027579</v>
          </cell>
          <cell r="C12" t="str">
            <v>BOUNOUARA</v>
          </cell>
          <cell r="D12" t="str">
            <v>OMAR</v>
          </cell>
          <cell r="E12" t="str">
            <v>METAL 1</v>
          </cell>
          <cell r="J12">
            <v>10.5</v>
          </cell>
        </row>
        <row r="13">
          <cell r="B13" t="str">
            <v>17/34075009</v>
          </cell>
          <cell r="C13" t="str">
            <v>BRABRA</v>
          </cell>
          <cell r="D13" t="str">
            <v>AYOUB</v>
          </cell>
          <cell r="E13" t="str">
            <v>METAL 1</v>
          </cell>
          <cell r="J13">
            <v>17</v>
          </cell>
        </row>
        <row r="14">
          <cell r="B14" t="str">
            <v>18/35012270</v>
          </cell>
          <cell r="C14" t="str">
            <v>HAFIED</v>
          </cell>
          <cell r="D14" t="str">
            <v>OUSSAMA</v>
          </cell>
          <cell r="E14" t="str">
            <v>METAL 1</v>
          </cell>
          <cell r="J14">
            <v>18.5</v>
          </cell>
        </row>
        <row r="15">
          <cell r="B15" t="str">
            <v>17/39071168</v>
          </cell>
          <cell r="C15" t="str">
            <v>LAROUCI</v>
          </cell>
          <cell r="D15" t="str">
            <v>AYOUB</v>
          </cell>
          <cell r="E15" t="str">
            <v>METAL 1</v>
          </cell>
          <cell r="J15">
            <v>18.5</v>
          </cell>
        </row>
        <row r="16">
          <cell r="B16" t="str">
            <v>18/33047356</v>
          </cell>
          <cell r="C16" t="str">
            <v>MIHOUBI</v>
          </cell>
          <cell r="D16" t="str">
            <v>KHALED</v>
          </cell>
          <cell r="E16" t="str">
            <v>METAL 1</v>
          </cell>
          <cell r="J16">
            <v>13.5</v>
          </cell>
        </row>
        <row r="17">
          <cell r="B17" t="str">
            <v>16/36070122</v>
          </cell>
          <cell r="C17" t="str">
            <v>RAGHIS</v>
          </cell>
          <cell r="D17" t="str">
            <v>IMANE</v>
          </cell>
          <cell r="E17" t="str">
            <v>METAL 1</v>
          </cell>
        </row>
        <row r="18">
          <cell r="B18" t="str">
            <v>18/34016569</v>
          </cell>
          <cell r="C18" t="str">
            <v>RECHACH</v>
          </cell>
          <cell r="D18" t="str">
            <v>ABDERRAHMANE</v>
          </cell>
          <cell r="E18" t="str">
            <v>METAL 1</v>
          </cell>
          <cell r="J18">
            <v>10.5</v>
          </cell>
        </row>
        <row r="19">
          <cell r="B19" t="str">
            <v>18/36052519</v>
          </cell>
          <cell r="C19" t="str">
            <v>SPIGA</v>
          </cell>
          <cell r="D19" t="str">
            <v>MAHMOUD OUALID</v>
          </cell>
          <cell r="E19" t="str">
            <v>METAL 1</v>
          </cell>
          <cell r="J19">
            <v>5</v>
          </cell>
        </row>
        <row r="20">
          <cell r="B20" t="str">
            <v>18/33049108</v>
          </cell>
          <cell r="C20" t="str">
            <v>ZAREZI</v>
          </cell>
          <cell r="D20" t="str">
            <v>RIDHA</v>
          </cell>
          <cell r="E20" t="str">
            <v>METAL 1</v>
          </cell>
          <cell r="J20">
            <v>6</v>
          </cell>
        </row>
        <row r="22">
          <cell r="C22" t="str">
            <v xml:space="preserve">DIB </v>
          </cell>
          <cell r="D22" t="str">
            <v>DJIHAD</v>
          </cell>
          <cell r="E22" t="str">
            <v>CREDIT</v>
          </cell>
          <cell r="J22">
            <v>6</v>
          </cell>
        </row>
        <row r="23">
          <cell r="B23" t="str">
            <v>18/36026806</v>
          </cell>
          <cell r="C23" t="str">
            <v>AOUACHRIA</v>
          </cell>
          <cell r="D23" t="str">
            <v>IKRAM EL  ZAHRA</v>
          </cell>
          <cell r="E23" t="str">
            <v>METAL 2</v>
          </cell>
          <cell r="J23">
            <v>11</v>
          </cell>
        </row>
        <row r="24">
          <cell r="B24" t="str">
            <v>18/34022405</v>
          </cell>
          <cell r="C24" t="str">
            <v>AOULMI</v>
          </cell>
          <cell r="D24" t="str">
            <v>LOUISA</v>
          </cell>
          <cell r="E24" t="str">
            <v>METAL 2</v>
          </cell>
          <cell r="J24">
            <v>12</v>
          </cell>
        </row>
        <row r="25">
          <cell r="B25" t="str">
            <v>17/36065483</v>
          </cell>
          <cell r="C25" t="str">
            <v>ATMANI</v>
          </cell>
          <cell r="D25" t="str">
            <v>MANEL</v>
          </cell>
          <cell r="E25" t="str">
            <v>METAL 2</v>
          </cell>
          <cell r="J25">
            <v>5</v>
          </cell>
        </row>
        <row r="26">
          <cell r="B26" t="str">
            <v>18/34019749</v>
          </cell>
          <cell r="C26" t="str">
            <v>BENNADJI</v>
          </cell>
          <cell r="D26" t="str">
            <v>RABIA</v>
          </cell>
          <cell r="E26" t="str">
            <v>METAL 2</v>
          </cell>
          <cell r="J26">
            <v>6.5</v>
          </cell>
        </row>
        <row r="27">
          <cell r="B27" t="str">
            <v>17/36051066</v>
          </cell>
          <cell r="C27" t="str">
            <v>BENSEBTI</v>
          </cell>
          <cell r="D27" t="str">
            <v>HADIL</v>
          </cell>
          <cell r="E27" t="str">
            <v>METAL 2</v>
          </cell>
          <cell r="J27">
            <v>5</v>
          </cell>
        </row>
        <row r="28">
          <cell r="B28" t="str">
            <v>18/33041133</v>
          </cell>
          <cell r="C28" t="str">
            <v>BOUKAOUD</v>
          </cell>
          <cell r="D28" t="str">
            <v>AZZDINE</v>
          </cell>
          <cell r="E28" t="str">
            <v>METAL 2</v>
          </cell>
          <cell r="J28">
            <v>5</v>
          </cell>
        </row>
        <row r="29">
          <cell r="B29" t="str">
            <v>17/36019279</v>
          </cell>
          <cell r="C29" t="str">
            <v>CHEKIIL</v>
          </cell>
          <cell r="D29" t="str">
            <v>ABDELKARIM</v>
          </cell>
          <cell r="E29" t="str">
            <v>METAL 2</v>
          </cell>
          <cell r="J29">
            <v>10</v>
          </cell>
        </row>
        <row r="30">
          <cell r="B30" t="str">
            <v>18/35003146</v>
          </cell>
          <cell r="C30" t="str">
            <v xml:space="preserve">GOUACEM </v>
          </cell>
          <cell r="D30" t="str">
            <v>HAITHEM</v>
          </cell>
          <cell r="E30" t="str">
            <v>METAL 2</v>
          </cell>
          <cell r="J30">
            <v>18</v>
          </cell>
        </row>
        <row r="31">
          <cell r="B31" t="str">
            <v>18/33039393</v>
          </cell>
          <cell r="C31" t="str">
            <v>GUENOUNE</v>
          </cell>
          <cell r="D31" t="str">
            <v>NASSIM</v>
          </cell>
          <cell r="E31" t="str">
            <v>METAL 2</v>
          </cell>
          <cell r="J31">
            <v>15</v>
          </cell>
        </row>
        <row r="32">
          <cell r="B32" t="str">
            <v>18/35058915</v>
          </cell>
          <cell r="C32" t="str">
            <v>HERRATHE</v>
          </cell>
          <cell r="D32" t="str">
            <v>SOFIANE</v>
          </cell>
          <cell r="E32" t="str">
            <v>METAL 2</v>
          </cell>
          <cell r="J32">
            <v>14.5</v>
          </cell>
        </row>
        <row r="33">
          <cell r="B33" t="str">
            <v>18/35001611</v>
          </cell>
          <cell r="C33" t="str">
            <v xml:space="preserve">MARREF </v>
          </cell>
          <cell r="D33" t="str">
            <v xml:space="preserve">ASSIL </v>
          </cell>
          <cell r="E33" t="str">
            <v>METAL 2</v>
          </cell>
          <cell r="J33">
            <v>12</v>
          </cell>
        </row>
        <row r="34">
          <cell r="B34" t="str">
            <v>18/33036005</v>
          </cell>
          <cell r="C34" t="str">
            <v>MEZENNER</v>
          </cell>
          <cell r="D34" t="str">
            <v>SEIF EDDINE</v>
          </cell>
          <cell r="E34" t="str">
            <v>METAL 2</v>
          </cell>
          <cell r="J34">
            <v>15.5</v>
          </cell>
        </row>
        <row r="35">
          <cell r="B35" t="str">
            <v>17/36043413</v>
          </cell>
          <cell r="C35" t="str">
            <v>OULBANI</v>
          </cell>
          <cell r="D35" t="str">
            <v>HAROUN</v>
          </cell>
          <cell r="E35" t="str">
            <v>METAL 2</v>
          </cell>
          <cell r="J35">
            <v>10</v>
          </cell>
        </row>
        <row r="36">
          <cell r="B36" t="str">
            <v>17/36044028</v>
          </cell>
          <cell r="C36" t="str">
            <v>SAFSAF</v>
          </cell>
          <cell r="D36" t="str">
            <v>RAYANE</v>
          </cell>
          <cell r="E36" t="str">
            <v>METAL 2</v>
          </cell>
          <cell r="J36">
            <v>5</v>
          </cell>
        </row>
        <row r="37">
          <cell r="B37" t="str">
            <v>18/34019679</v>
          </cell>
          <cell r="C37" t="str">
            <v>SELLAT</v>
          </cell>
          <cell r="D37" t="str">
            <v>DHIYA EDDINE</v>
          </cell>
          <cell r="E37" t="str">
            <v>METAL 2</v>
          </cell>
          <cell r="J37">
            <v>11</v>
          </cell>
        </row>
        <row r="38">
          <cell r="B38" t="str">
            <v>18/35003462</v>
          </cell>
          <cell r="C38" t="str">
            <v>ZIADI</v>
          </cell>
          <cell r="D38" t="str">
            <v>AKRAM</v>
          </cell>
          <cell r="E38" t="str">
            <v>METAL 2</v>
          </cell>
          <cell r="J38">
            <v>12.5</v>
          </cell>
        </row>
        <row r="39">
          <cell r="B39" t="str">
            <v>16/36065149</v>
          </cell>
          <cell r="C39" t="str">
            <v xml:space="preserve">GHODBANE </v>
          </cell>
          <cell r="D39" t="str">
            <v>MOHAMMED</v>
          </cell>
          <cell r="E39" t="str">
            <v>METAL 2</v>
          </cell>
        </row>
        <row r="40">
          <cell r="B40" t="str">
            <v>15/36066896</v>
          </cell>
          <cell r="C40" t="str">
            <v xml:space="preserve">MENASRIA </v>
          </cell>
          <cell r="D40" t="str">
            <v>MOSTAPHA</v>
          </cell>
          <cell r="E40" t="str">
            <v>METAL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</sheetNames>
    <sheetDataSet>
      <sheetData sheetId="0">
        <row r="1">
          <cell r="B1" t="str">
            <v>MATRICULE</v>
          </cell>
          <cell r="C1" t="str">
            <v>NOM</v>
          </cell>
          <cell r="D1" t="str">
            <v>PRENOM</v>
          </cell>
          <cell r="E1" t="str">
            <v>GR</v>
          </cell>
          <cell r="F1" t="str">
            <v>coef: 03/crédits 06</v>
          </cell>
          <cell r="G1"/>
          <cell r="H1"/>
          <cell r="I1" t="str">
            <v>MATHS3</v>
          </cell>
          <cell r="J1" t="str">
            <v>coef: 02/crédits 04</v>
          </cell>
          <cell r="K1"/>
          <cell r="L1"/>
        </row>
        <row r="2">
          <cell r="B2"/>
          <cell r="C2"/>
          <cell r="D2"/>
          <cell r="E2"/>
          <cell r="F2" t="str">
            <v xml:space="preserve">MATHS 3  </v>
          </cell>
          <cell r="G2"/>
          <cell r="H2"/>
          <cell r="I2"/>
          <cell r="J2" t="str">
            <v xml:space="preserve">PHYSIQUE 3  </v>
          </cell>
          <cell r="K2"/>
          <cell r="L2"/>
        </row>
        <row r="3">
          <cell r="B3"/>
          <cell r="C3"/>
          <cell r="D3"/>
          <cell r="E3"/>
          <cell r="F3" t="str">
            <v>TD</v>
          </cell>
          <cell r="G3" t="str">
            <v>EXAM</v>
          </cell>
          <cell r="H3" t="str">
            <v>RATT</v>
          </cell>
          <cell r="I3"/>
          <cell r="J3" t="str">
            <v>TD</v>
          </cell>
          <cell r="K3" t="str">
            <v>EXAM</v>
          </cell>
          <cell r="L3" t="str">
            <v>RATT</v>
          </cell>
        </row>
        <row r="4">
          <cell r="B4" t="str">
            <v>17/34055378</v>
          </cell>
          <cell r="C4" t="str">
            <v>ALKAMA</v>
          </cell>
          <cell r="D4" t="str">
            <v>INES SAOUSSEN</v>
          </cell>
          <cell r="E4" t="str">
            <v>METAL 1</v>
          </cell>
          <cell r="F4"/>
          <cell r="G4"/>
          <cell r="H4"/>
          <cell r="I4">
            <v>0</v>
          </cell>
          <cell r="J4"/>
          <cell r="K4"/>
          <cell r="L4"/>
        </row>
        <row r="5">
          <cell r="B5" t="str">
            <v>18/33049984</v>
          </cell>
          <cell r="C5" t="str">
            <v>ATAMNA</v>
          </cell>
          <cell r="D5" t="str">
            <v>MOHAMED KAMER EDDINE</v>
          </cell>
          <cell r="E5" t="str">
            <v>METAL 1</v>
          </cell>
          <cell r="F5"/>
          <cell r="G5">
            <v>2</v>
          </cell>
          <cell r="H5"/>
          <cell r="I5">
            <v>1</v>
          </cell>
          <cell r="J5"/>
          <cell r="K5">
            <v>6.25</v>
          </cell>
          <cell r="L5"/>
        </row>
        <row r="6">
          <cell r="B6" t="str">
            <v>18/33036101</v>
          </cell>
          <cell r="C6" t="str">
            <v>AZIZI</v>
          </cell>
          <cell r="D6" t="str">
            <v>MOHAMMED ALAA EDDINE</v>
          </cell>
          <cell r="E6" t="str">
            <v>METAL 1</v>
          </cell>
          <cell r="F6"/>
          <cell r="G6">
            <v>7.5</v>
          </cell>
          <cell r="H6"/>
          <cell r="I6">
            <v>3.75</v>
          </cell>
          <cell r="J6"/>
          <cell r="K6">
            <v>4.5</v>
          </cell>
          <cell r="L6"/>
        </row>
        <row r="7">
          <cell r="B7" t="str">
            <v>17/36019351</v>
          </cell>
          <cell r="C7" t="str">
            <v>AZRI</v>
          </cell>
          <cell r="D7" t="str">
            <v xml:space="preserve"> IMAD</v>
          </cell>
          <cell r="E7" t="str">
            <v>METAL 1</v>
          </cell>
          <cell r="F7"/>
          <cell r="G7"/>
          <cell r="H7"/>
          <cell r="I7">
            <v>0</v>
          </cell>
          <cell r="J7"/>
          <cell r="K7"/>
          <cell r="L7"/>
        </row>
        <row r="8">
          <cell r="B8" t="str">
            <v>16/36032979</v>
          </cell>
          <cell r="C8" t="str">
            <v xml:space="preserve">BAHI </v>
          </cell>
          <cell r="D8" t="str">
            <v>ISHAK</v>
          </cell>
          <cell r="E8" t="str">
            <v>METAL 1</v>
          </cell>
          <cell r="F8"/>
          <cell r="G8">
            <v>1.5</v>
          </cell>
          <cell r="H8"/>
          <cell r="I8">
            <v>0.75</v>
          </cell>
          <cell r="J8"/>
          <cell r="K8">
            <v>3.25</v>
          </cell>
          <cell r="L8"/>
        </row>
        <row r="9">
          <cell r="B9" t="str">
            <v>18/39006888</v>
          </cell>
          <cell r="C9" t="str">
            <v>BEN FERHAT</v>
          </cell>
          <cell r="D9" t="str">
            <v>WIAM NOUR ELHOUDA</v>
          </cell>
          <cell r="E9" t="str">
            <v>METAL 1</v>
          </cell>
          <cell r="F9"/>
          <cell r="G9">
            <v>2.5</v>
          </cell>
          <cell r="H9"/>
          <cell r="I9">
            <v>1.25</v>
          </cell>
          <cell r="J9"/>
          <cell r="K9">
            <v>3.75</v>
          </cell>
          <cell r="L9"/>
        </row>
        <row r="10">
          <cell r="B10" t="str">
            <v>18/37064442</v>
          </cell>
          <cell r="C10" t="str">
            <v xml:space="preserve">BEN OMAR </v>
          </cell>
          <cell r="D10" t="str">
            <v>ABDELHAMID</v>
          </cell>
          <cell r="E10" t="str">
            <v>METAL 1</v>
          </cell>
          <cell r="F10"/>
          <cell r="G10">
            <v>3.5</v>
          </cell>
          <cell r="H10"/>
          <cell r="I10">
            <v>1.75</v>
          </cell>
          <cell r="J10"/>
          <cell r="K10">
            <v>4.75</v>
          </cell>
          <cell r="L10"/>
        </row>
        <row r="11">
          <cell r="B11" t="str">
            <v>17/36027503</v>
          </cell>
          <cell r="C11" t="str">
            <v>BERRAIS</v>
          </cell>
          <cell r="D11" t="str">
            <v>KHALED</v>
          </cell>
          <cell r="E11" t="str">
            <v>METAL 1</v>
          </cell>
          <cell r="F11"/>
          <cell r="G11">
            <v>2</v>
          </cell>
          <cell r="H11"/>
          <cell r="I11">
            <v>1</v>
          </cell>
          <cell r="J11"/>
          <cell r="K11">
            <v>4</v>
          </cell>
          <cell r="L11"/>
        </row>
        <row r="12">
          <cell r="B12" t="str">
            <v>18/33035936</v>
          </cell>
          <cell r="C12" t="str">
            <v>BOUDOUR</v>
          </cell>
          <cell r="D12" t="str">
            <v>KHEIREDDINE</v>
          </cell>
          <cell r="E12" t="str">
            <v>METAL 1</v>
          </cell>
          <cell r="F12"/>
          <cell r="G12">
            <v>5.5</v>
          </cell>
          <cell r="H12"/>
          <cell r="I12">
            <v>2.75</v>
          </cell>
          <cell r="J12"/>
          <cell r="K12">
            <v>6</v>
          </cell>
          <cell r="L12"/>
        </row>
        <row r="13">
          <cell r="B13" t="str">
            <v>18/33041214</v>
          </cell>
          <cell r="C13" t="str">
            <v>BOULTIF</v>
          </cell>
          <cell r="D13" t="str">
            <v>MOHAMMED TAHAR</v>
          </cell>
          <cell r="E13" t="str">
            <v>METAL 1</v>
          </cell>
          <cell r="F13"/>
          <cell r="G13">
            <v>6.5</v>
          </cell>
          <cell r="H13"/>
          <cell r="I13">
            <v>3.25</v>
          </cell>
          <cell r="J13"/>
          <cell r="K13">
            <v>6.75</v>
          </cell>
          <cell r="L13"/>
        </row>
        <row r="14">
          <cell r="B14" t="str">
            <v>18/35027579</v>
          </cell>
          <cell r="C14" t="str">
            <v>BOUNOUARA</v>
          </cell>
          <cell r="D14" t="str">
            <v>OMAR</v>
          </cell>
          <cell r="E14" t="str">
            <v>METAL 1</v>
          </cell>
          <cell r="F14"/>
          <cell r="G14">
            <v>1.5</v>
          </cell>
          <cell r="H14"/>
          <cell r="I14">
            <v>0.75</v>
          </cell>
          <cell r="J14"/>
          <cell r="K14">
            <v>3.75</v>
          </cell>
          <cell r="L14"/>
        </row>
        <row r="15">
          <cell r="B15" t="str">
            <v>17/34075009</v>
          </cell>
          <cell r="C15" t="str">
            <v>BRABRA</v>
          </cell>
          <cell r="D15" t="str">
            <v>AYOUB</v>
          </cell>
          <cell r="E15" t="str">
            <v>METAL 1</v>
          </cell>
          <cell r="F15"/>
          <cell r="G15">
            <v>0.5</v>
          </cell>
          <cell r="H15"/>
          <cell r="I15">
            <v>0.25</v>
          </cell>
          <cell r="J15"/>
          <cell r="K15">
            <v>1</v>
          </cell>
          <cell r="L15"/>
        </row>
        <row r="16">
          <cell r="B16" t="str">
            <v>18/35012270</v>
          </cell>
          <cell r="C16" t="str">
            <v>HAFIED</v>
          </cell>
          <cell r="D16" t="str">
            <v>OUSSAMA</v>
          </cell>
          <cell r="E16" t="str">
            <v>METAL 1</v>
          </cell>
          <cell r="F16"/>
          <cell r="G16">
            <v>5.5</v>
          </cell>
          <cell r="H16"/>
          <cell r="I16">
            <v>2.75</v>
          </cell>
          <cell r="J16"/>
          <cell r="K16">
            <v>7.5</v>
          </cell>
          <cell r="L16"/>
        </row>
        <row r="17">
          <cell r="B17" t="str">
            <v>17/36071168</v>
          </cell>
          <cell r="C17" t="str">
            <v>LAROUCI</v>
          </cell>
          <cell r="D17" t="str">
            <v>AYOUB</v>
          </cell>
          <cell r="E17" t="str">
            <v>METAL 1</v>
          </cell>
          <cell r="F17"/>
          <cell r="G17">
            <v>2</v>
          </cell>
          <cell r="H17"/>
          <cell r="I17">
            <v>1</v>
          </cell>
          <cell r="J17"/>
          <cell r="K17">
            <v>6.25</v>
          </cell>
          <cell r="L17"/>
        </row>
        <row r="18">
          <cell r="B18" t="str">
            <v>18/33047356</v>
          </cell>
          <cell r="C18" t="str">
            <v>MIHOUBI</v>
          </cell>
          <cell r="D18" t="str">
            <v>KHALED</v>
          </cell>
          <cell r="E18" t="str">
            <v>METAL 1</v>
          </cell>
          <cell r="F18"/>
          <cell r="G18">
            <v>2.5</v>
          </cell>
          <cell r="H18"/>
          <cell r="I18">
            <v>1.25</v>
          </cell>
          <cell r="J18"/>
          <cell r="K18">
            <v>8</v>
          </cell>
          <cell r="L18"/>
        </row>
        <row r="19">
          <cell r="B19" t="str">
            <v>16/36070122</v>
          </cell>
          <cell r="C19" t="str">
            <v>RAGHIS</v>
          </cell>
          <cell r="D19" t="str">
            <v>IMANE</v>
          </cell>
          <cell r="E19" t="str">
            <v>METAL 1</v>
          </cell>
          <cell r="F19"/>
          <cell r="G19"/>
          <cell r="H19"/>
          <cell r="I19">
            <v>0</v>
          </cell>
          <cell r="J19"/>
          <cell r="K19"/>
          <cell r="L19"/>
        </row>
        <row r="20">
          <cell r="B20" t="str">
            <v>18/34016569</v>
          </cell>
          <cell r="C20" t="str">
            <v>RECHACH</v>
          </cell>
          <cell r="D20" t="str">
            <v>ABDERRAHMANE</v>
          </cell>
          <cell r="E20" t="str">
            <v>METAL 1</v>
          </cell>
          <cell r="F20"/>
          <cell r="G20">
            <v>1.5</v>
          </cell>
          <cell r="H20"/>
          <cell r="I20">
            <v>0.75</v>
          </cell>
          <cell r="J20"/>
          <cell r="K20">
            <v>8.5</v>
          </cell>
          <cell r="L20"/>
        </row>
        <row r="21">
          <cell r="B21" t="str">
            <v>18/36052519</v>
          </cell>
          <cell r="C21" t="str">
            <v>SPIGA</v>
          </cell>
          <cell r="D21" t="str">
            <v>MAHMOUD OUALID</v>
          </cell>
          <cell r="E21" t="str">
            <v>METAL 1</v>
          </cell>
          <cell r="F21"/>
          <cell r="G21">
            <v>1</v>
          </cell>
          <cell r="H21"/>
          <cell r="I21">
            <v>0.5</v>
          </cell>
          <cell r="J21"/>
          <cell r="K21">
            <v>3.5</v>
          </cell>
          <cell r="L21"/>
        </row>
        <row r="22">
          <cell r="B22" t="str">
            <v>18/33049108</v>
          </cell>
          <cell r="C22" t="str">
            <v>ZAREZI</v>
          </cell>
          <cell r="D22" t="str">
            <v>RIDHA</v>
          </cell>
          <cell r="E22" t="str">
            <v>METAL 1</v>
          </cell>
          <cell r="F22"/>
          <cell r="G22">
            <v>4.5</v>
          </cell>
          <cell r="H22"/>
          <cell r="I22">
            <v>2.25</v>
          </cell>
          <cell r="J22"/>
          <cell r="K22">
            <v>7</v>
          </cell>
          <cell r="L22"/>
        </row>
        <row r="23">
          <cell r="B23" t="str">
            <v>18/36026806</v>
          </cell>
          <cell r="C23" t="str">
            <v>AOUACHRIA</v>
          </cell>
          <cell r="D23" t="str">
            <v>IKRAM EL  ZAHRA</v>
          </cell>
          <cell r="E23" t="str">
            <v>METAL 2</v>
          </cell>
          <cell r="F23"/>
          <cell r="G23">
            <v>5.5</v>
          </cell>
          <cell r="H23"/>
          <cell r="I23">
            <v>2.75</v>
          </cell>
          <cell r="J23"/>
          <cell r="K23">
            <v>3.25</v>
          </cell>
          <cell r="L23"/>
        </row>
        <row r="24">
          <cell r="B24" t="str">
            <v>18/34022405</v>
          </cell>
          <cell r="C24" t="str">
            <v>AOULMI</v>
          </cell>
          <cell r="D24" t="str">
            <v>LOUISA</v>
          </cell>
          <cell r="E24" t="str">
            <v>METAL 2</v>
          </cell>
          <cell r="F24"/>
          <cell r="G24">
            <v>5</v>
          </cell>
          <cell r="H24"/>
          <cell r="I24">
            <v>2.5</v>
          </cell>
          <cell r="J24"/>
          <cell r="K24">
            <v>3.5</v>
          </cell>
          <cell r="L24"/>
        </row>
        <row r="25">
          <cell r="B25" t="str">
            <v>16/36065483</v>
          </cell>
          <cell r="C25" t="str">
            <v>ATMANI</v>
          </cell>
          <cell r="D25" t="str">
            <v>MANEL</v>
          </cell>
          <cell r="E25" t="str">
            <v>METAL 2</v>
          </cell>
          <cell r="F25"/>
          <cell r="G25">
            <v>6</v>
          </cell>
          <cell r="H25"/>
          <cell r="I25">
            <v>3</v>
          </cell>
          <cell r="J25"/>
          <cell r="K25">
            <v>3.75</v>
          </cell>
          <cell r="L25"/>
        </row>
        <row r="26">
          <cell r="B26" t="str">
            <v>18/34019749</v>
          </cell>
          <cell r="C26" t="str">
            <v>BENNADJI</v>
          </cell>
          <cell r="D26" t="str">
            <v>RABIA</v>
          </cell>
          <cell r="E26" t="str">
            <v>METAL 2</v>
          </cell>
          <cell r="F26"/>
          <cell r="G26">
            <v>4</v>
          </cell>
          <cell r="H26"/>
          <cell r="I26">
            <v>2</v>
          </cell>
          <cell r="J26"/>
          <cell r="K26">
            <v>4.75</v>
          </cell>
          <cell r="L26"/>
        </row>
        <row r="27">
          <cell r="B27" t="str">
            <v>17/36051066</v>
          </cell>
          <cell r="C27" t="str">
            <v>BENSEBTI</v>
          </cell>
          <cell r="D27" t="str">
            <v>HADIL</v>
          </cell>
          <cell r="E27" t="str">
            <v>METAL 2</v>
          </cell>
          <cell r="F27"/>
          <cell r="G27">
            <v>1</v>
          </cell>
          <cell r="H27"/>
          <cell r="I27">
            <v>0.5</v>
          </cell>
          <cell r="J27"/>
          <cell r="K27">
            <v>3.25</v>
          </cell>
          <cell r="L27"/>
        </row>
        <row r="28">
          <cell r="B28" t="str">
            <v>18/33041133</v>
          </cell>
          <cell r="C28" t="str">
            <v>BOUKAOUD</v>
          </cell>
          <cell r="D28" t="str">
            <v>AZZDINE</v>
          </cell>
          <cell r="E28" t="str">
            <v>METAL 2</v>
          </cell>
          <cell r="F28"/>
          <cell r="G28">
            <v>3.5</v>
          </cell>
          <cell r="H28"/>
          <cell r="I28">
            <v>1.75</v>
          </cell>
          <cell r="J28"/>
          <cell r="K28">
            <v>6</v>
          </cell>
          <cell r="L28"/>
        </row>
        <row r="29">
          <cell r="B29" t="str">
            <v>17/36019279</v>
          </cell>
          <cell r="C29" t="str">
            <v>CHEKIIL</v>
          </cell>
          <cell r="D29" t="str">
            <v>ABDELKARIM</v>
          </cell>
          <cell r="E29" t="str">
            <v>METAL 2</v>
          </cell>
          <cell r="F29"/>
          <cell r="G29">
            <v>4.5</v>
          </cell>
          <cell r="H29"/>
          <cell r="I29">
            <v>2.25</v>
          </cell>
          <cell r="J29"/>
          <cell r="K29">
            <v>1.5</v>
          </cell>
          <cell r="L29"/>
        </row>
        <row r="30">
          <cell r="B30" t="str">
            <v>16/36065149</v>
          </cell>
          <cell r="C30" t="str">
            <v xml:space="preserve">GHODBANE </v>
          </cell>
          <cell r="D30" t="str">
            <v>MOHAMMED</v>
          </cell>
          <cell r="E30" t="str">
            <v>METAL 2</v>
          </cell>
          <cell r="F30"/>
          <cell r="G30"/>
          <cell r="H30"/>
          <cell r="I30">
            <v>0</v>
          </cell>
          <cell r="J30"/>
          <cell r="K30"/>
          <cell r="L30"/>
        </row>
        <row r="31">
          <cell r="B31" t="str">
            <v>18/35003146</v>
          </cell>
          <cell r="C31" t="str">
            <v xml:space="preserve">GOUACEM </v>
          </cell>
          <cell r="D31" t="str">
            <v>HAITHEM</v>
          </cell>
          <cell r="E31" t="str">
            <v>METAL 2</v>
          </cell>
          <cell r="F31"/>
          <cell r="G31">
            <v>2.5</v>
          </cell>
          <cell r="H31"/>
          <cell r="I31">
            <v>1.25</v>
          </cell>
          <cell r="J31"/>
          <cell r="K31">
            <v>4.25</v>
          </cell>
          <cell r="L31"/>
        </row>
        <row r="32">
          <cell r="B32" t="str">
            <v>18/33039393</v>
          </cell>
          <cell r="C32" t="str">
            <v>GUENOUNE</v>
          </cell>
          <cell r="D32" t="str">
            <v>NASSIM</v>
          </cell>
          <cell r="E32" t="str">
            <v>METAL 2</v>
          </cell>
          <cell r="F32"/>
          <cell r="G32">
            <v>3</v>
          </cell>
          <cell r="H32"/>
          <cell r="I32">
            <v>1.5</v>
          </cell>
          <cell r="J32"/>
          <cell r="K32">
            <v>5.25</v>
          </cell>
          <cell r="L32"/>
        </row>
        <row r="33">
          <cell r="B33" t="str">
            <v>18/35058915</v>
          </cell>
          <cell r="C33" t="str">
            <v>HERRATHE</v>
          </cell>
          <cell r="D33" t="str">
            <v>SOFIANE</v>
          </cell>
          <cell r="E33" t="str">
            <v>METAL 2</v>
          </cell>
          <cell r="F33"/>
          <cell r="G33">
            <v>1</v>
          </cell>
          <cell r="H33"/>
          <cell r="I33">
            <v>0.5</v>
          </cell>
          <cell r="J33"/>
          <cell r="K33">
            <v>5</v>
          </cell>
          <cell r="L33"/>
        </row>
        <row r="34">
          <cell r="B34" t="str">
            <v>18/35001611</v>
          </cell>
          <cell r="C34" t="str">
            <v xml:space="preserve">MARREF </v>
          </cell>
          <cell r="D34" t="str">
            <v xml:space="preserve">ASSIL </v>
          </cell>
          <cell r="E34" t="str">
            <v>METAL 2</v>
          </cell>
          <cell r="F34"/>
          <cell r="G34">
            <v>0</v>
          </cell>
          <cell r="H34"/>
          <cell r="I34">
            <v>0</v>
          </cell>
          <cell r="J34"/>
          <cell r="K34">
            <v>5.25</v>
          </cell>
          <cell r="L34"/>
        </row>
        <row r="35">
          <cell r="B35" t="str">
            <v>15/36066896</v>
          </cell>
          <cell r="C35" t="str">
            <v xml:space="preserve">MENASRIA </v>
          </cell>
          <cell r="D35" t="str">
            <v>MOSTAPHA</v>
          </cell>
          <cell r="E35" t="str">
            <v>METAL 2</v>
          </cell>
          <cell r="F35"/>
          <cell r="G35">
            <v>1</v>
          </cell>
          <cell r="H35"/>
          <cell r="I35">
            <v>0.5</v>
          </cell>
          <cell r="J35"/>
          <cell r="K35">
            <v>5.25</v>
          </cell>
          <cell r="L35"/>
        </row>
        <row r="36">
          <cell r="B36" t="str">
            <v>18/33036005</v>
          </cell>
          <cell r="C36" t="str">
            <v>MEZENNER</v>
          </cell>
          <cell r="D36" t="str">
            <v>SEIF EDDINE</v>
          </cell>
          <cell r="E36" t="str">
            <v>METAL 2</v>
          </cell>
          <cell r="F36"/>
          <cell r="G36">
            <v>1.5</v>
          </cell>
          <cell r="H36"/>
          <cell r="I36">
            <v>0.75</v>
          </cell>
          <cell r="J36"/>
          <cell r="K36">
            <v>5</v>
          </cell>
          <cell r="L36"/>
        </row>
        <row r="37">
          <cell r="B37" t="str">
            <v>17/36043413</v>
          </cell>
          <cell r="C37" t="str">
            <v>OULBANI</v>
          </cell>
          <cell r="D37" t="str">
            <v>HAROUN</v>
          </cell>
          <cell r="E37" t="str">
            <v>METAL 2</v>
          </cell>
          <cell r="F37"/>
          <cell r="G37">
            <v>0</v>
          </cell>
          <cell r="H37"/>
          <cell r="I37">
            <v>0</v>
          </cell>
          <cell r="J37"/>
          <cell r="K37">
            <v>3</v>
          </cell>
          <cell r="L37"/>
        </row>
        <row r="38">
          <cell r="B38" t="str">
            <v>17/36044028</v>
          </cell>
          <cell r="C38" t="str">
            <v>SAFSAF</v>
          </cell>
          <cell r="D38" t="str">
            <v>RAYANE</v>
          </cell>
          <cell r="E38" t="str">
            <v>METAL 2</v>
          </cell>
          <cell r="F38"/>
          <cell r="G38">
            <v>5.5</v>
          </cell>
          <cell r="H38"/>
          <cell r="I38">
            <v>2.75</v>
          </cell>
          <cell r="J38"/>
          <cell r="K38">
            <v>2.75</v>
          </cell>
          <cell r="L38"/>
        </row>
        <row r="39">
          <cell r="B39" t="str">
            <v>18/34019679</v>
          </cell>
          <cell r="C39" t="str">
            <v>SELLAT</v>
          </cell>
          <cell r="D39" t="str">
            <v>DHIYA EDDINE</v>
          </cell>
          <cell r="E39" t="str">
            <v>METAL 2</v>
          </cell>
          <cell r="F39"/>
          <cell r="G39">
            <v>4.5</v>
          </cell>
          <cell r="H39"/>
          <cell r="I39">
            <v>2.25</v>
          </cell>
          <cell r="J39"/>
          <cell r="K39">
            <v>4.5</v>
          </cell>
          <cell r="L39"/>
        </row>
        <row r="40">
          <cell r="B40" t="str">
            <v>18/35003462</v>
          </cell>
          <cell r="C40" t="str">
            <v>ZIADI</v>
          </cell>
          <cell r="D40" t="str">
            <v>AKRAM</v>
          </cell>
          <cell r="E40" t="str">
            <v>METAL 2</v>
          </cell>
          <cell r="F40"/>
          <cell r="G40">
            <v>0</v>
          </cell>
          <cell r="H40"/>
          <cell r="I40">
            <v>0</v>
          </cell>
          <cell r="J40"/>
          <cell r="K40">
            <v>3</v>
          </cell>
          <cell r="L40"/>
        </row>
        <row r="41">
          <cell r="B41" t="str">
            <v>17/36059650</v>
          </cell>
          <cell r="C41" t="str">
            <v>DIB</v>
          </cell>
          <cell r="D41" t="str">
            <v>DJIHAD</v>
          </cell>
          <cell r="G41">
            <v>1</v>
          </cell>
          <cell r="I41">
            <v>0.5</v>
          </cell>
          <cell r="J41"/>
          <cell r="K41"/>
          <cell r="L41"/>
        </row>
        <row r="42">
          <cell r="B42" t="str">
            <v>15/34097117</v>
          </cell>
          <cell r="C42" t="str">
            <v>BOUKHECHE</v>
          </cell>
          <cell r="D42" t="str">
            <v>AYMEN</v>
          </cell>
        </row>
        <row r="43">
          <cell r="C43" t="str">
            <v>MAATLIA</v>
          </cell>
          <cell r="D43" t="str">
            <v>MED WAZIR ISLEM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"/>
  <sheetViews>
    <sheetView topLeftCell="AC1048576" workbookViewId="0">
      <selection activeCell="AC1" sqref="A1:XFD1048576"/>
    </sheetView>
  </sheetViews>
  <sheetFormatPr baseColWidth="10" defaultRowHeight="15" zeroHeight="1" x14ac:dyDescent="0.25"/>
  <cols>
    <col min="1" max="1" width="6.28515625" style="65" customWidth="1"/>
    <col min="2" max="2" width="17.140625" style="27" customWidth="1"/>
    <col min="3" max="3" width="24.5703125" style="27" customWidth="1"/>
    <col min="4" max="4" width="23.140625" style="27" customWidth="1"/>
    <col min="5" max="5" width="15.5703125" style="65" customWidth="1"/>
    <col min="6" max="28" width="8.7109375" style="27" customWidth="1"/>
    <col min="29" max="38" width="9.7109375" style="27" customWidth="1"/>
    <col min="39" max="42" width="8.42578125" style="27" customWidth="1"/>
    <col min="43" max="45" width="9.7109375" style="27" customWidth="1"/>
    <col min="46" max="47" width="11.42578125" style="27"/>
    <col min="48" max="48" width="11.42578125" style="27" customWidth="1"/>
    <col min="49" max="16384" width="11.42578125" style="27"/>
  </cols>
  <sheetData>
    <row r="1" spans="1:70" s="28" customFormat="1" ht="14.25" hidden="1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7" t="s">
        <v>5</v>
      </c>
      <c r="G1" s="80"/>
      <c r="H1" s="78"/>
      <c r="I1" s="74" t="s">
        <v>6</v>
      </c>
      <c r="J1" s="77" t="s">
        <v>7</v>
      </c>
      <c r="K1" s="80"/>
      <c r="L1" s="78"/>
      <c r="M1" s="74" t="s">
        <v>8</v>
      </c>
      <c r="N1" s="74" t="s">
        <v>9</v>
      </c>
      <c r="O1" s="77" t="s">
        <v>7</v>
      </c>
      <c r="P1" s="80"/>
      <c r="Q1" s="78"/>
      <c r="R1" s="74" t="s">
        <v>10</v>
      </c>
      <c r="S1" s="77" t="s">
        <v>7</v>
      </c>
      <c r="T1" s="80"/>
      <c r="U1" s="80"/>
      <c r="V1" s="78"/>
      <c r="W1" s="81" t="s">
        <v>69</v>
      </c>
      <c r="X1" s="81" t="s">
        <v>11</v>
      </c>
      <c r="Y1" s="77" t="s">
        <v>7</v>
      </c>
      <c r="Z1" s="80"/>
      <c r="AA1" s="78"/>
      <c r="AB1" s="74" t="s">
        <v>12</v>
      </c>
      <c r="AC1" s="32" t="s">
        <v>13</v>
      </c>
      <c r="AD1" s="32" t="s">
        <v>13</v>
      </c>
      <c r="AE1" s="77" t="s">
        <v>175</v>
      </c>
      <c r="AF1" s="80"/>
      <c r="AG1" s="78"/>
      <c r="AH1" s="74" t="s">
        <v>176</v>
      </c>
      <c r="AI1" s="74" t="s">
        <v>14</v>
      </c>
      <c r="AJ1" s="77" t="s">
        <v>13</v>
      </c>
      <c r="AK1" s="78"/>
      <c r="AL1" s="30"/>
      <c r="AM1" s="77" t="s">
        <v>13</v>
      </c>
      <c r="AN1" s="78"/>
      <c r="AO1" s="31"/>
      <c r="AP1" s="74" t="s">
        <v>15</v>
      </c>
      <c r="AQ1" s="77" t="s">
        <v>13</v>
      </c>
      <c r="AR1" s="78"/>
      <c r="AS1" s="31"/>
      <c r="AT1" s="74" t="s">
        <v>42</v>
      </c>
      <c r="AU1" s="74" t="s">
        <v>43</v>
      </c>
      <c r="AV1" s="74" t="s">
        <v>42</v>
      </c>
    </row>
    <row r="2" spans="1:70" s="28" customFormat="1" hidden="1" x14ac:dyDescent="0.25">
      <c r="A2" s="74"/>
      <c r="B2" s="74"/>
      <c r="C2" s="74"/>
      <c r="D2" s="74"/>
      <c r="E2" s="74"/>
      <c r="F2" s="76" t="s">
        <v>49</v>
      </c>
      <c r="G2" s="76"/>
      <c r="H2" s="76"/>
      <c r="I2" s="74"/>
      <c r="J2" s="76" t="s">
        <v>70</v>
      </c>
      <c r="K2" s="76"/>
      <c r="L2" s="76"/>
      <c r="M2" s="74"/>
      <c r="N2" s="74"/>
      <c r="O2" s="76" t="s">
        <v>71</v>
      </c>
      <c r="P2" s="76"/>
      <c r="Q2" s="76"/>
      <c r="R2" s="74"/>
      <c r="S2" s="76" t="s">
        <v>72</v>
      </c>
      <c r="T2" s="76"/>
      <c r="U2" s="76"/>
      <c r="V2" s="76"/>
      <c r="W2" s="81"/>
      <c r="X2" s="81"/>
      <c r="Y2" s="76" t="s">
        <v>50</v>
      </c>
      <c r="Z2" s="76"/>
      <c r="AA2" s="76"/>
      <c r="AB2" s="74"/>
      <c r="AC2" s="32" t="s">
        <v>16</v>
      </c>
      <c r="AD2" s="32" t="s">
        <v>17</v>
      </c>
      <c r="AE2" s="76" t="s">
        <v>176</v>
      </c>
      <c r="AF2" s="76"/>
      <c r="AG2" s="76"/>
      <c r="AH2" s="74"/>
      <c r="AI2" s="74"/>
      <c r="AJ2" s="79" t="s">
        <v>17</v>
      </c>
      <c r="AK2" s="79"/>
      <c r="AL2" s="32"/>
      <c r="AM2" s="79" t="s">
        <v>17</v>
      </c>
      <c r="AN2" s="79"/>
      <c r="AO2" s="32"/>
      <c r="AP2" s="74"/>
      <c r="AQ2" s="79" t="s">
        <v>17</v>
      </c>
      <c r="AR2" s="79"/>
      <c r="AS2" s="32"/>
      <c r="AT2" s="74"/>
      <c r="AU2" s="74"/>
      <c r="AV2" s="74"/>
    </row>
    <row r="3" spans="1:70" s="28" customFormat="1" hidden="1" x14ac:dyDescent="0.25">
      <c r="A3" s="74"/>
      <c r="B3" s="75"/>
      <c r="C3" s="75"/>
      <c r="D3" s="75"/>
      <c r="E3" s="75"/>
      <c r="F3" s="25" t="s">
        <v>18</v>
      </c>
      <c r="G3" s="25" t="s">
        <v>51</v>
      </c>
      <c r="H3" s="25" t="s">
        <v>19</v>
      </c>
      <c r="I3" s="75"/>
      <c r="J3" s="25" t="s">
        <v>18</v>
      </c>
      <c r="K3" s="25" t="s">
        <v>51</v>
      </c>
      <c r="L3" s="25" t="s">
        <v>19</v>
      </c>
      <c r="M3" s="75"/>
      <c r="N3" s="75"/>
      <c r="O3" s="25" t="s">
        <v>18</v>
      </c>
      <c r="P3" s="25" t="s">
        <v>51</v>
      </c>
      <c r="Q3" s="25" t="s">
        <v>19</v>
      </c>
      <c r="R3" s="75"/>
      <c r="S3" s="25" t="s">
        <v>18</v>
      </c>
      <c r="T3" s="25" t="s">
        <v>51</v>
      </c>
      <c r="U3" s="25" t="s">
        <v>19</v>
      </c>
      <c r="V3" s="25" t="s">
        <v>177</v>
      </c>
      <c r="W3" s="82"/>
      <c r="X3" s="82"/>
      <c r="Y3" s="25" t="s">
        <v>18</v>
      </c>
      <c r="Z3" s="25" t="s">
        <v>51</v>
      </c>
      <c r="AA3" s="25" t="s">
        <v>19</v>
      </c>
      <c r="AB3" s="75"/>
      <c r="AC3" s="25" t="s">
        <v>62</v>
      </c>
      <c r="AD3" s="25" t="s">
        <v>20</v>
      </c>
      <c r="AE3" s="25" t="s">
        <v>178</v>
      </c>
      <c r="AF3" s="25" t="s">
        <v>51</v>
      </c>
      <c r="AG3" s="25" t="s">
        <v>19</v>
      </c>
      <c r="AH3" s="75"/>
      <c r="AI3" s="75"/>
      <c r="AJ3" s="72" t="s">
        <v>73</v>
      </c>
      <c r="AK3" s="73"/>
      <c r="AL3" s="25" t="s">
        <v>19</v>
      </c>
      <c r="AM3" s="72" t="s">
        <v>74</v>
      </c>
      <c r="AN3" s="73"/>
      <c r="AO3" s="25" t="s">
        <v>19</v>
      </c>
      <c r="AP3" s="75"/>
      <c r="AQ3" s="25" t="s">
        <v>21</v>
      </c>
      <c r="AR3" s="25" t="s">
        <v>19</v>
      </c>
      <c r="AS3" s="25" t="s">
        <v>21</v>
      </c>
      <c r="AT3" s="75"/>
      <c r="AU3" s="75"/>
      <c r="AV3" s="75"/>
    </row>
    <row r="4" spans="1:70" s="28" customFormat="1" ht="15" hidden="1" customHeight="1" x14ac:dyDescent="0.25">
      <c r="A4" s="33">
        <v>1</v>
      </c>
      <c r="B4" s="34" t="s">
        <v>75</v>
      </c>
      <c r="C4" s="34" t="s">
        <v>76</v>
      </c>
      <c r="D4" s="34" t="s">
        <v>77</v>
      </c>
      <c r="E4" s="42" t="s">
        <v>78</v>
      </c>
      <c r="F4" s="23"/>
      <c r="G4" s="23"/>
      <c r="H4" s="23"/>
      <c r="I4" s="26">
        <f>(F4*0.5)+((MAX(G4:H4))*0.5)</f>
        <v>0</v>
      </c>
      <c r="J4" s="23">
        <f>VLOOKUP(B4,'[1]TD PHYS 3'!B:K,10,FALSE)</f>
        <v>2</v>
      </c>
      <c r="K4" s="23"/>
      <c r="L4" s="23">
        <f>VLOOKUP(B4,[2]S3!$B:$L,10,FALSE)</f>
        <v>0</v>
      </c>
      <c r="M4" s="26">
        <f>(J4*0.5)+((MAX(K4:L4))*0.5)</f>
        <v>1</v>
      </c>
      <c r="N4" s="26">
        <f>(I4*3+M4*2)/5</f>
        <v>0.4</v>
      </c>
      <c r="O4" s="23">
        <f>VLOOKUP(B4,'[1]TD PHYS 4'!B:K,10,FALSE)</f>
        <v>0</v>
      </c>
      <c r="P4" s="23"/>
      <c r="Q4" s="23"/>
      <c r="R4" s="26">
        <f>(O4+P4)/2</f>
        <v>0</v>
      </c>
      <c r="S4" s="23">
        <f>VLOOKUP(B4,'[1]TD CHIMIE'!B:K,10,FALSE)</f>
        <v>0</v>
      </c>
      <c r="T4" s="23"/>
      <c r="U4" s="23"/>
      <c r="V4" s="23">
        <f>VLOOKUP(B4,'[1]TD CHIMIE'!B:F,5,FALSE)</f>
        <v>0</v>
      </c>
      <c r="W4" s="24">
        <f>(S4*0.5)+(T4*0.5)</f>
        <v>0</v>
      </c>
      <c r="X4" s="24">
        <f t="shared" ref="X4:X44" si="0">(R4+W4)/2</f>
        <v>0</v>
      </c>
      <c r="Y4" s="23">
        <f>VLOOKUP(B4,'[1]TD MATHS 4'!B:K,10,FALSE)</f>
        <v>0</v>
      </c>
      <c r="Z4" s="23"/>
      <c r="AA4" s="23"/>
      <c r="AB4" s="26">
        <f>(Y4*0.5)+((Z4)*0.5)</f>
        <v>0</v>
      </c>
      <c r="AC4" s="23" t="e">
        <f>VLOOKUP(B4,[1]Feuil11!C:AD,28,FALSE)</f>
        <v>#N/A</v>
      </c>
      <c r="AD4" s="23" t="e">
        <f>VLOOKUP(B4,[1]Feuil11!C:AE,29,FALSE)</f>
        <v>#N/A</v>
      </c>
      <c r="AE4" s="23"/>
      <c r="AF4" s="23">
        <f>VLOOKUP(B4,'[1]EX DESSIN'!B:J,9,FALSE)</f>
        <v>0</v>
      </c>
      <c r="AG4" s="23"/>
      <c r="AH4" s="26">
        <f>AF4</f>
        <v>0</v>
      </c>
      <c r="AI4" s="26" t="e">
        <f>(AB4*2+AC4+AD4+AH4)/5</f>
        <v>#N/A</v>
      </c>
      <c r="AJ4" s="23"/>
      <c r="AK4" s="23"/>
      <c r="AL4" s="23"/>
      <c r="AM4" s="23"/>
      <c r="AN4" s="23"/>
      <c r="AO4" s="23"/>
      <c r="AP4" s="26">
        <f>(AK4+AN4)/2</f>
        <v>0</v>
      </c>
      <c r="AQ4" s="23"/>
      <c r="AR4" s="23"/>
      <c r="AS4" s="23"/>
      <c r="AT4" s="26" t="e">
        <f t="shared" ref="AT4:AT44" si="1">(N4*5+X4*4+AI4*5+AP4*2+AQ4)/17</f>
        <v>#N/A</v>
      </c>
      <c r="AU4" s="43" t="e">
        <f>IF(AT4&gt;=10,30,AZ4+BC4+BH4+BK4+BL4)</f>
        <v>#N/A</v>
      </c>
      <c r="AV4" s="26" t="s">
        <v>196</v>
      </c>
      <c r="AW4" s="43" t="e">
        <v>#N/A</v>
      </c>
      <c r="AX4" s="29">
        <f t="shared" ref="AX4:AX44" si="2">IF(I4&gt;=10,6,0)</f>
        <v>0</v>
      </c>
      <c r="AY4" s="29">
        <f t="shared" ref="AY4:AY44" si="3">IF(M4&gt;=10,4,0)</f>
        <v>0</v>
      </c>
      <c r="AZ4" s="29">
        <f t="shared" ref="AZ4:AZ44" si="4">IF(N4&gt;=10,10,AX4+AY4)</f>
        <v>0</v>
      </c>
      <c r="BA4" s="29">
        <f t="shared" ref="BA4:BA44" si="5">IF(R4&gt;=10,4,0)</f>
        <v>0</v>
      </c>
      <c r="BB4" s="29">
        <f>IF(W4&gt;=10,4,0)</f>
        <v>0</v>
      </c>
      <c r="BC4" s="29">
        <f>IF(X4&gt;=10,8,BA4+BB4)</f>
        <v>0</v>
      </c>
      <c r="BD4" s="29">
        <f>IF(AB4&gt;=10,4,0)</f>
        <v>0</v>
      </c>
      <c r="BE4" s="29" t="e">
        <f>IF(AC4&gt;=10,2,0)</f>
        <v>#N/A</v>
      </c>
      <c r="BF4" s="29" t="e">
        <f>IF(AD4&gt;=10,1,0)</f>
        <v>#N/A</v>
      </c>
      <c r="BG4" s="29">
        <f>IF(AH4&gt;=10,2,0)</f>
        <v>0</v>
      </c>
      <c r="BH4" s="29" t="e">
        <f>IF(AI4&gt;=10,9,BD4+BE4+BF4+BG4)</f>
        <v>#N/A</v>
      </c>
      <c r="BI4" s="29">
        <f>IF(AJ4&gt;=10,1,0)</f>
        <v>0</v>
      </c>
      <c r="BJ4" s="29">
        <f>IF(AM4&gt;=10,1,0)</f>
        <v>0</v>
      </c>
      <c r="BK4" s="29">
        <f>IF(AP4&gt;=10,2,BI4+BJ4)</f>
        <v>0</v>
      </c>
      <c r="BL4" s="29">
        <f>IF(AQ4&gt;=10,1,0)</f>
        <v>0</v>
      </c>
      <c r="BM4" s="26">
        <v>8.7132352941176467</v>
      </c>
      <c r="BN4" s="43">
        <v>15</v>
      </c>
      <c r="BO4" s="105" t="e">
        <f>BM4-AT4</f>
        <v>#N/A</v>
      </c>
      <c r="BP4" s="28" t="s">
        <v>191</v>
      </c>
      <c r="BQ4" s="28" t="s">
        <v>192</v>
      </c>
      <c r="BR4" s="28" t="s">
        <v>193</v>
      </c>
    </row>
    <row r="5" spans="1:70" s="28" customFormat="1" ht="15" hidden="1" customHeight="1" x14ac:dyDescent="0.25">
      <c r="A5" s="33">
        <v>2</v>
      </c>
      <c r="B5" s="34" t="s">
        <v>79</v>
      </c>
      <c r="C5" s="34" t="s">
        <v>80</v>
      </c>
      <c r="D5" s="34" t="s">
        <v>81</v>
      </c>
      <c r="E5" s="42" t="s">
        <v>78</v>
      </c>
      <c r="F5" s="23">
        <f>VLOOKUP(B5,'[1]TD MATHS 3'!B:K,10,FALSE)</f>
        <v>13</v>
      </c>
      <c r="G5" s="23">
        <v>2</v>
      </c>
      <c r="H5" s="23"/>
      <c r="I5" s="26">
        <f t="shared" ref="I5:I44" si="6">(F5*0.5)+((MAX(G5:H5))*0.5)</f>
        <v>7.5</v>
      </c>
      <c r="J5" s="23">
        <f>VLOOKUP(B5,'[1]TD PHYS 3'!B:K,10,FALSE)</f>
        <v>12.5</v>
      </c>
      <c r="K5" s="23">
        <v>6.25</v>
      </c>
      <c r="L5" s="23">
        <f>VLOOKUP(B5,[2]S3!$B:$L,10,FALSE)</f>
        <v>6.25</v>
      </c>
      <c r="M5" s="26">
        <f t="shared" ref="M5:M44" si="7">(J5*0.5)+((MAX(K5:L5))*0.5)</f>
        <v>9.375</v>
      </c>
      <c r="N5" s="26">
        <f t="shared" ref="N5:N44" si="8">(I5*3+M5*2)/5</f>
        <v>8.25</v>
      </c>
      <c r="O5" s="23">
        <f>VLOOKUP(B5,'[1]TD PHYS 4'!B:K,10,FALSE)</f>
        <v>10</v>
      </c>
      <c r="P5" s="23">
        <v>1.5</v>
      </c>
      <c r="Q5" s="23"/>
      <c r="R5" s="26">
        <f t="shared" ref="R5:R44" si="9">(O5+P5)/2</f>
        <v>5.75</v>
      </c>
      <c r="S5" s="23">
        <f>VLOOKUP(B5,'[1]TD CHIMIE'!B:K,10,FALSE)</f>
        <v>13.5</v>
      </c>
      <c r="T5" s="23">
        <v>3.75</v>
      </c>
      <c r="U5" s="23"/>
      <c r="V5" s="23">
        <f>VLOOKUP(B5,'[1]TD CHIMIE'!B:F,5,FALSE)</f>
        <v>2</v>
      </c>
      <c r="W5" s="24">
        <f t="shared" ref="W5:W42" si="10">(S5*0.5)+(T5*0.5)</f>
        <v>8.625</v>
      </c>
      <c r="X5" s="24">
        <f t="shared" si="0"/>
        <v>7.1875</v>
      </c>
      <c r="Y5" s="23" t="str">
        <f>VLOOKUP(B5,'[1]TD MATHS 4'!B:K,10,FALSE)</f>
        <v>10.75</v>
      </c>
      <c r="Z5" s="23">
        <v>10</v>
      </c>
      <c r="AA5" s="23"/>
      <c r="AB5" s="26">
        <f>(Y5*0.5)+((Z5)*0.5)</f>
        <v>10.375</v>
      </c>
      <c r="AC5" s="23">
        <f>VLOOKUP(B5,'[1]TP INFO'!B:J,9,FALSE)</f>
        <v>13</v>
      </c>
      <c r="AD5" s="23">
        <f>VLOOKUP(B5,'[1]TP PHYS 3'!B:J,9,FALSE)</f>
        <v>11.25</v>
      </c>
      <c r="AE5" s="23"/>
      <c r="AF5" s="23">
        <f>VLOOKUP(B5,'[1]EX DESSIN'!B:J,9,FALSE)</f>
        <v>15.5</v>
      </c>
      <c r="AG5" s="23"/>
      <c r="AH5" s="26">
        <f>AF5</f>
        <v>15.5</v>
      </c>
      <c r="AI5" s="26">
        <f t="shared" ref="AI5:AI44" si="11">(AB5*2+AC5+AD5+AH5)/5</f>
        <v>12.1</v>
      </c>
      <c r="AJ5" s="23"/>
      <c r="AK5" s="23">
        <v>13</v>
      </c>
      <c r="AL5" s="23"/>
      <c r="AM5" s="23"/>
      <c r="AN5" s="23">
        <v>4</v>
      </c>
      <c r="AO5" s="23"/>
      <c r="AP5" s="26">
        <f t="shared" ref="AP5:AP44" si="12">(AK5+AN5)/2</f>
        <v>8.5</v>
      </c>
      <c r="AQ5" s="23">
        <v>13</v>
      </c>
      <c r="AR5" s="23"/>
      <c r="AS5" s="23"/>
      <c r="AT5" s="26">
        <f t="shared" si="1"/>
        <v>9.4411764705882355</v>
      </c>
      <c r="AU5" s="43">
        <f t="shared" ref="AU5:AU43" si="13">IF(AT5&gt;=10,30,AZ5+BC5+BH5+BK5+BL5)</f>
        <v>10</v>
      </c>
      <c r="AV5" s="26" t="s">
        <v>186</v>
      </c>
      <c r="AW5" s="43">
        <v>30</v>
      </c>
      <c r="AX5" s="29">
        <f t="shared" si="2"/>
        <v>0</v>
      </c>
      <c r="AY5" s="29">
        <f t="shared" si="3"/>
        <v>0</v>
      </c>
      <c r="AZ5" s="29">
        <f t="shared" si="4"/>
        <v>0</v>
      </c>
      <c r="BA5" s="29">
        <f t="shared" si="5"/>
        <v>0</v>
      </c>
      <c r="BB5" s="29">
        <f t="shared" ref="BB5:BB44" si="14">IF(W5&gt;=10,4,0)</f>
        <v>0</v>
      </c>
      <c r="BC5" s="29">
        <f t="shared" ref="BC5:BC44" si="15">IF(X5&gt;=10,8,BA5+BB5)</f>
        <v>0</v>
      </c>
      <c r="BD5" s="29">
        <f t="shared" ref="BD5:BD44" si="16">IF(AB5&gt;=10,4,0)</f>
        <v>4</v>
      </c>
      <c r="BE5" s="29">
        <f t="shared" ref="BE5:BE44" si="17">IF(AC5&gt;=10,2,0)</f>
        <v>2</v>
      </c>
      <c r="BF5" s="29">
        <f t="shared" ref="BF5:BF44" si="18">IF(AD5&gt;=10,1,0)</f>
        <v>1</v>
      </c>
      <c r="BG5" s="29">
        <f t="shared" ref="BG5:BG44" si="19">IF(AH5&gt;=10,2,0)</f>
        <v>2</v>
      </c>
      <c r="BH5" s="29">
        <f t="shared" ref="BH5:BH44" si="20">IF(AI5&gt;=10,9,BD5+BE5+BF5+BG5)</f>
        <v>9</v>
      </c>
      <c r="BI5" s="29">
        <f t="shared" ref="BI5:BI44" si="21">IF(AJ5&gt;=10,1,0)</f>
        <v>0</v>
      </c>
      <c r="BJ5" s="29">
        <f t="shared" ref="BJ5:BJ44" si="22">IF(AM5&gt;=10,1,0)</f>
        <v>0</v>
      </c>
      <c r="BK5" s="29">
        <f t="shared" ref="BK5:BK44" si="23">IF(AP5&gt;=10,2,BI5+BJ5)</f>
        <v>0</v>
      </c>
      <c r="BL5" s="29">
        <f t="shared" ref="BL5:BL44" si="24">IF(AQ5&gt;=10,1,0)</f>
        <v>1</v>
      </c>
      <c r="BM5" s="26">
        <v>10.573529411764707</v>
      </c>
      <c r="BN5" s="43">
        <v>30</v>
      </c>
      <c r="BO5" s="105">
        <f t="shared" ref="BO5:BO40" si="25">BM5-AT5</f>
        <v>1.132352941176471</v>
      </c>
      <c r="BP5" s="106" t="s">
        <v>194</v>
      </c>
      <c r="BQ5" s="106" t="s">
        <v>194</v>
      </c>
      <c r="BR5" s="28" t="s">
        <v>195</v>
      </c>
    </row>
    <row r="6" spans="1:70" s="28" customFormat="1" ht="15" hidden="1" customHeight="1" x14ac:dyDescent="0.25">
      <c r="A6" s="33">
        <v>3</v>
      </c>
      <c r="B6" s="34" t="s">
        <v>82</v>
      </c>
      <c r="C6" s="34" t="s">
        <v>29</v>
      </c>
      <c r="D6" s="34" t="s">
        <v>83</v>
      </c>
      <c r="E6" s="42" t="s">
        <v>78</v>
      </c>
      <c r="F6" s="23">
        <f>VLOOKUP(B6,'[1]TD MATHS 3'!B:K,10,FALSE)</f>
        <v>18</v>
      </c>
      <c r="G6" s="23">
        <v>7.5</v>
      </c>
      <c r="H6" s="23"/>
      <c r="I6" s="26">
        <f t="shared" si="6"/>
        <v>12.75</v>
      </c>
      <c r="J6" s="23">
        <f>VLOOKUP(B6,'[1]TD PHYS 3'!B:K,10,FALSE)</f>
        <v>15.5</v>
      </c>
      <c r="K6" s="23">
        <v>4.5</v>
      </c>
      <c r="L6" s="23">
        <f>VLOOKUP(B6,[2]S3!$B:$L,10,FALSE)</f>
        <v>4.5</v>
      </c>
      <c r="M6" s="26">
        <f t="shared" si="7"/>
        <v>10</v>
      </c>
      <c r="N6" s="26">
        <f t="shared" si="8"/>
        <v>11.65</v>
      </c>
      <c r="O6" s="23">
        <f>VLOOKUP(B6,'[1]TD PHYS 4'!B:K,10,FALSE)</f>
        <v>13</v>
      </c>
      <c r="P6" s="23">
        <v>2.5</v>
      </c>
      <c r="Q6" s="23"/>
      <c r="R6" s="26">
        <f t="shared" si="9"/>
        <v>7.75</v>
      </c>
      <c r="S6" s="23">
        <f>VLOOKUP(B6,'[1]TD CHIMIE'!B:K,10,FALSE)</f>
        <v>14</v>
      </c>
      <c r="T6" s="23">
        <v>6</v>
      </c>
      <c r="U6" s="23"/>
      <c r="V6" s="23">
        <f>VLOOKUP(B6,'[1]TD CHIMIE'!B:F,5,FALSE)</f>
        <v>2</v>
      </c>
      <c r="W6" s="55">
        <f t="shared" si="10"/>
        <v>10</v>
      </c>
      <c r="X6" s="24">
        <f t="shared" si="0"/>
        <v>8.875</v>
      </c>
      <c r="Y6" s="23" t="str">
        <f>VLOOKUP(B6,'[1]TD MATHS 4'!B:K,10,FALSE)</f>
        <v>11.50</v>
      </c>
      <c r="Z6" s="23">
        <v>12.5</v>
      </c>
      <c r="AA6" s="23"/>
      <c r="AB6" s="26">
        <f>(Y6*0.5)+((Z6)*0.5)</f>
        <v>12</v>
      </c>
      <c r="AC6" s="23">
        <f>VLOOKUP(B6,'[1]TP INFO'!B:J,9,FALSE)</f>
        <v>12</v>
      </c>
      <c r="AD6" s="23">
        <f>VLOOKUP(B6,'[1]TP PHYS 3'!B:J,9,FALSE)</f>
        <v>12</v>
      </c>
      <c r="AE6" s="23"/>
      <c r="AF6" s="23">
        <f>VLOOKUP(B6,'[1]EX DESSIN'!B:J,9,FALSE)</f>
        <v>10</v>
      </c>
      <c r="AG6" s="23"/>
      <c r="AH6" s="26">
        <f t="shared" ref="AH6:AH43" si="26">AF6</f>
        <v>10</v>
      </c>
      <c r="AI6" s="26">
        <f t="shared" si="11"/>
        <v>11.6</v>
      </c>
      <c r="AJ6" s="23"/>
      <c r="AK6" s="23">
        <v>10.25</v>
      </c>
      <c r="AL6" s="23"/>
      <c r="AM6" s="23"/>
      <c r="AN6" s="23">
        <v>4</v>
      </c>
      <c r="AO6" s="23"/>
      <c r="AP6" s="26">
        <f t="shared" si="12"/>
        <v>7.125</v>
      </c>
      <c r="AQ6" s="23">
        <v>15</v>
      </c>
      <c r="AR6" s="23"/>
      <c r="AS6" s="23"/>
      <c r="AT6" s="26">
        <f t="shared" si="1"/>
        <v>10.647058823529411</v>
      </c>
      <c r="AU6" s="43">
        <f t="shared" si="13"/>
        <v>30</v>
      </c>
      <c r="AV6" s="26" t="s">
        <v>196</v>
      </c>
      <c r="AW6" s="43">
        <v>30</v>
      </c>
      <c r="AX6" s="29">
        <f t="shared" si="2"/>
        <v>6</v>
      </c>
      <c r="AY6" s="29">
        <f t="shared" si="3"/>
        <v>4</v>
      </c>
      <c r="AZ6" s="29">
        <f t="shared" si="4"/>
        <v>10</v>
      </c>
      <c r="BA6" s="29">
        <f t="shared" si="5"/>
        <v>0</v>
      </c>
      <c r="BB6" s="29">
        <f t="shared" si="14"/>
        <v>4</v>
      </c>
      <c r="BC6" s="29">
        <f t="shared" si="15"/>
        <v>4</v>
      </c>
      <c r="BD6" s="29">
        <f t="shared" si="16"/>
        <v>4</v>
      </c>
      <c r="BE6" s="29">
        <f t="shared" si="17"/>
        <v>2</v>
      </c>
      <c r="BF6" s="29">
        <f t="shared" si="18"/>
        <v>1</v>
      </c>
      <c r="BG6" s="29">
        <f t="shared" si="19"/>
        <v>2</v>
      </c>
      <c r="BH6" s="29">
        <f t="shared" si="20"/>
        <v>9</v>
      </c>
      <c r="BI6" s="29">
        <f t="shared" si="21"/>
        <v>0</v>
      </c>
      <c r="BJ6" s="29">
        <f t="shared" si="22"/>
        <v>0</v>
      </c>
      <c r="BK6" s="29">
        <f t="shared" si="23"/>
        <v>0</v>
      </c>
      <c r="BL6" s="29">
        <f t="shared" si="24"/>
        <v>1</v>
      </c>
      <c r="BM6" s="26">
        <v>8.6617647058823533</v>
      </c>
      <c r="BN6" s="43">
        <v>6</v>
      </c>
      <c r="BO6" s="105">
        <f t="shared" si="25"/>
        <v>-1.985294117647058</v>
      </c>
      <c r="BP6" s="106" t="s">
        <v>194</v>
      </c>
      <c r="BQ6" s="106" t="s">
        <v>194</v>
      </c>
      <c r="BR6" s="28" t="s">
        <v>193</v>
      </c>
    </row>
    <row r="7" spans="1:70" s="28" customFormat="1" hidden="1" x14ac:dyDescent="0.25">
      <c r="A7" s="33">
        <v>4</v>
      </c>
      <c r="B7" s="34" t="s">
        <v>84</v>
      </c>
      <c r="C7" s="34" t="s">
        <v>85</v>
      </c>
      <c r="D7" s="34" t="s">
        <v>86</v>
      </c>
      <c r="E7" s="42" t="s">
        <v>78</v>
      </c>
      <c r="F7" s="23">
        <f>VLOOKUP(B7,'[1]TD MATHS 3'!B:K,10,FALSE)</f>
        <v>5</v>
      </c>
      <c r="G7" s="23"/>
      <c r="H7" s="23"/>
      <c r="I7" s="26">
        <f t="shared" si="6"/>
        <v>2.5</v>
      </c>
      <c r="J7" s="23">
        <f>VLOOKUP(B7,'[1]TD PHYS 3'!B:K,10,FALSE)</f>
        <v>6.75</v>
      </c>
      <c r="K7" s="23"/>
      <c r="L7" s="23">
        <f>VLOOKUP(B7,[2]S3!$B:$L,10,FALSE)</f>
        <v>0</v>
      </c>
      <c r="M7" s="26">
        <f t="shared" si="7"/>
        <v>3.375</v>
      </c>
      <c r="N7" s="26">
        <f t="shared" si="8"/>
        <v>2.85</v>
      </c>
      <c r="O7" s="23">
        <f>VLOOKUP(B7,'[1]TD PHYS 4'!B:K,10,FALSE)</f>
        <v>0</v>
      </c>
      <c r="P7" s="23"/>
      <c r="Q7" s="23"/>
      <c r="R7" s="26">
        <f t="shared" si="9"/>
        <v>0</v>
      </c>
      <c r="S7" s="23">
        <f>VLOOKUP(B7,'[1]TD CHIMIE'!B:K,10,FALSE)</f>
        <v>13</v>
      </c>
      <c r="T7" s="23">
        <v>2</v>
      </c>
      <c r="U7" s="23"/>
      <c r="V7" s="23">
        <f>VLOOKUP(B7,'[1]TD CHIMIE'!B:F,5,FALSE)</f>
        <v>2</v>
      </c>
      <c r="W7" s="24">
        <f t="shared" si="10"/>
        <v>7.5</v>
      </c>
      <c r="X7" s="24">
        <f t="shared" si="0"/>
        <v>3.75</v>
      </c>
      <c r="Y7" s="23">
        <f>VLOOKUP(B7,'[1]TD MATHS 4'!B:K,10,FALSE)</f>
        <v>0</v>
      </c>
      <c r="Z7" s="23"/>
      <c r="AA7" s="23"/>
      <c r="AB7" s="26">
        <f t="shared" ref="AB7:AB42" si="27">(Y7*0.5)+((Z7)*0.5)</f>
        <v>0</v>
      </c>
      <c r="AC7" s="23">
        <f>VLOOKUP(B7,[1]Feuil11!C:AD,28,FALSE)</f>
        <v>13.5</v>
      </c>
      <c r="AD7" s="23">
        <f>VLOOKUP(B7,[1]Feuil11!C:AE,29,FALSE)</f>
        <v>11</v>
      </c>
      <c r="AE7" s="23"/>
      <c r="AF7" s="23">
        <f>VLOOKUP(B7,'[1]EX DESSIN'!B:J,9,FALSE)</f>
        <v>0</v>
      </c>
      <c r="AG7" s="23"/>
      <c r="AH7" s="26">
        <f t="shared" si="26"/>
        <v>0</v>
      </c>
      <c r="AI7" s="26">
        <f>(AB7*2+AC7+AD7+AH7)/5</f>
        <v>4.9000000000000004</v>
      </c>
      <c r="AJ7" s="23"/>
      <c r="AK7" s="23"/>
      <c r="AL7" s="23"/>
      <c r="AM7" s="23"/>
      <c r="AN7" s="23"/>
      <c r="AO7" s="23"/>
      <c r="AP7" s="26">
        <f t="shared" si="12"/>
        <v>0</v>
      </c>
      <c r="AQ7" s="23"/>
      <c r="AR7" s="23"/>
      <c r="AS7" s="23"/>
      <c r="AT7" s="26">
        <f>(N7*5+X7*4+AI7*5+AP7*2+AQ7)/17</f>
        <v>3.1617647058823528</v>
      </c>
      <c r="AU7" s="43">
        <f t="shared" si="13"/>
        <v>3</v>
      </c>
      <c r="AV7" s="26" t="s">
        <v>196</v>
      </c>
      <c r="AW7" s="43">
        <v>3</v>
      </c>
      <c r="AX7" s="29">
        <f t="shared" si="2"/>
        <v>0</v>
      </c>
      <c r="AY7" s="29">
        <f t="shared" si="3"/>
        <v>0</v>
      </c>
      <c r="AZ7" s="29">
        <f t="shared" si="4"/>
        <v>0</v>
      </c>
      <c r="BA7" s="29">
        <f t="shared" si="5"/>
        <v>0</v>
      </c>
      <c r="BB7" s="29">
        <f t="shared" si="14"/>
        <v>0</v>
      </c>
      <c r="BC7" s="29">
        <f t="shared" si="15"/>
        <v>0</v>
      </c>
      <c r="BD7" s="29">
        <f t="shared" si="16"/>
        <v>0</v>
      </c>
      <c r="BE7" s="29">
        <f t="shared" si="17"/>
        <v>2</v>
      </c>
      <c r="BF7" s="29">
        <f t="shared" si="18"/>
        <v>1</v>
      </c>
      <c r="BG7" s="29">
        <f t="shared" si="19"/>
        <v>0</v>
      </c>
      <c r="BH7" s="29">
        <f>IF(AI7&gt;=10,9,BD7+BE7+BF7+BG7)</f>
        <v>3</v>
      </c>
      <c r="BI7" s="29">
        <f>IF(AJ7&gt;=10,1,0)</f>
        <v>0</v>
      </c>
      <c r="BJ7" s="29">
        <f t="shared" si="22"/>
        <v>0</v>
      </c>
      <c r="BK7" s="29">
        <f t="shared" si="23"/>
        <v>0</v>
      </c>
      <c r="BL7" s="29">
        <f t="shared" si="24"/>
        <v>0</v>
      </c>
      <c r="BM7" s="26">
        <v>5.5</v>
      </c>
      <c r="BN7" s="43">
        <v>4</v>
      </c>
      <c r="BO7" s="105">
        <f t="shared" si="25"/>
        <v>2.3382352941176472</v>
      </c>
      <c r="BP7" s="106" t="s">
        <v>194</v>
      </c>
      <c r="BQ7" s="106" t="s">
        <v>194</v>
      </c>
      <c r="BR7" s="28" t="s">
        <v>193</v>
      </c>
    </row>
    <row r="8" spans="1:70" s="28" customFormat="1" ht="15" hidden="1" customHeight="1" x14ac:dyDescent="0.25">
      <c r="A8" s="33">
        <v>5</v>
      </c>
      <c r="B8" s="34" t="s">
        <v>87</v>
      </c>
      <c r="C8" s="34" t="s">
        <v>88</v>
      </c>
      <c r="D8" s="34" t="s">
        <v>32</v>
      </c>
      <c r="E8" s="42" t="s">
        <v>78</v>
      </c>
      <c r="F8" s="23">
        <f>VLOOKUP(B8,'[1]TD MATHS 3'!B:K,10,FALSE)</f>
        <v>9</v>
      </c>
      <c r="G8" s="23">
        <v>1.5</v>
      </c>
      <c r="H8" s="23"/>
      <c r="I8" s="26">
        <f t="shared" si="6"/>
        <v>5.25</v>
      </c>
      <c r="J8" s="23">
        <f>VLOOKUP(B8,'[1]TD PHYS 3'!B:K,10,FALSE)</f>
        <v>9</v>
      </c>
      <c r="K8" s="23">
        <v>3.25</v>
      </c>
      <c r="L8" s="23">
        <f>VLOOKUP(B8,[2]S3!$B:$L,10,FALSE)</f>
        <v>3.25</v>
      </c>
      <c r="M8" s="26">
        <f t="shared" si="7"/>
        <v>6.125</v>
      </c>
      <c r="N8" s="26">
        <f t="shared" si="8"/>
        <v>5.6</v>
      </c>
      <c r="O8" s="23">
        <f>VLOOKUP(B8,'[1]TD PHYS 4'!B:K,10,FALSE)</f>
        <v>9</v>
      </c>
      <c r="P8" s="23">
        <v>0</v>
      </c>
      <c r="Q8" s="23"/>
      <c r="R8" s="26">
        <f t="shared" si="9"/>
        <v>4.5</v>
      </c>
      <c r="S8" s="56">
        <v>14</v>
      </c>
      <c r="T8" s="56">
        <v>9.5</v>
      </c>
      <c r="U8" s="56"/>
      <c r="V8" s="56">
        <f>VLOOKUP(B8,'[1]TD CHIMIE'!B:F,5,FALSE)</f>
        <v>0</v>
      </c>
      <c r="W8" s="60">
        <f t="shared" si="10"/>
        <v>11.75</v>
      </c>
      <c r="X8" s="24">
        <f t="shared" si="0"/>
        <v>8.125</v>
      </c>
      <c r="Y8" s="23" t="str">
        <f>VLOOKUP(B8,'[1]TD MATHS 4'!B:K,10,FALSE)</f>
        <v>8.00</v>
      </c>
      <c r="Z8" s="23">
        <v>12.5</v>
      </c>
      <c r="AA8" s="23"/>
      <c r="AB8" s="26">
        <f t="shared" si="27"/>
        <v>10.25</v>
      </c>
      <c r="AC8" s="56">
        <f>VLOOKUP(B8,[1]Feuil11!B:AD,29,FALSE)</f>
        <v>10</v>
      </c>
      <c r="AD8" s="56">
        <f>VLOOKUP(B8,[1]Feuil11!C:AE,29,FALSE)</f>
        <v>10</v>
      </c>
      <c r="AE8" s="23"/>
      <c r="AF8" s="23">
        <f>VLOOKUP(B8,'[1]EX DESSIN'!B:J,9,FALSE)</f>
        <v>7.5</v>
      </c>
      <c r="AG8" s="23"/>
      <c r="AH8" s="26">
        <f t="shared" si="26"/>
        <v>7.5</v>
      </c>
      <c r="AI8" s="26">
        <f t="shared" si="11"/>
        <v>9.6</v>
      </c>
      <c r="AJ8" s="23"/>
      <c r="AK8" s="56">
        <v>11</v>
      </c>
      <c r="AL8" s="23"/>
      <c r="AM8" s="23"/>
      <c r="AN8" s="23">
        <v>4</v>
      </c>
      <c r="AO8" s="23"/>
      <c r="AP8" s="26">
        <f t="shared" si="12"/>
        <v>7.5</v>
      </c>
      <c r="AQ8" s="56">
        <v>12.5</v>
      </c>
      <c r="AR8" s="23"/>
      <c r="AS8" s="23"/>
      <c r="AT8" s="26">
        <f t="shared" si="1"/>
        <v>8</v>
      </c>
      <c r="AU8" s="43">
        <f t="shared" si="13"/>
        <v>12</v>
      </c>
      <c r="AV8" s="26" t="s">
        <v>196</v>
      </c>
      <c r="AW8" s="43">
        <v>7</v>
      </c>
      <c r="AX8" s="29">
        <f t="shared" si="2"/>
        <v>0</v>
      </c>
      <c r="AY8" s="29">
        <f t="shared" si="3"/>
        <v>0</v>
      </c>
      <c r="AZ8" s="29">
        <f t="shared" si="4"/>
        <v>0</v>
      </c>
      <c r="BA8" s="29">
        <f t="shared" si="5"/>
        <v>0</v>
      </c>
      <c r="BB8" s="29">
        <f t="shared" si="14"/>
        <v>4</v>
      </c>
      <c r="BC8" s="29">
        <f t="shared" si="15"/>
        <v>4</v>
      </c>
      <c r="BD8" s="29">
        <f t="shared" si="16"/>
        <v>4</v>
      </c>
      <c r="BE8" s="29">
        <f t="shared" si="17"/>
        <v>2</v>
      </c>
      <c r="BF8" s="29">
        <f t="shared" si="18"/>
        <v>1</v>
      </c>
      <c r="BG8" s="29">
        <f t="shared" si="19"/>
        <v>0</v>
      </c>
      <c r="BH8" s="29">
        <f t="shared" si="20"/>
        <v>7</v>
      </c>
      <c r="BI8" s="29">
        <f t="shared" si="21"/>
        <v>0</v>
      </c>
      <c r="BJ8" s="29">
        <f t="shared" si="22"/>
        <v>0</v>
      </c>
      <c r="BK8" s="29">
        <f t="shared" si="23"/>
        <v>0</v>
      </c>
      <c r="BL8" s="29">
        <f t="shared" si="24"/>
        <v>1</v>
      </c>
      <c r="BM8" s="26">
        <v>10.213235294117647</v>
      </c>
      <c r="BN8" s="43">
        <v>30</v>
      </c>
      <c r="BO8" s="105">
        <f t="shared" si="25"/>
        <v>2.2132352941176467</v>
      </c>
      <c r="BP8" s="106" t="s">
        <v>194</v>
      </c>
      <c r="BQ8" s="106" t="s">
        <v>194</v>
      </c>
      <c r="BR8" s="28" t="s">
        <v>195</v>
      </c>
    </row>
    <row r="9" spans="1:70" s="28" customFormat="1" ht="15" hidden="1" customHeight="1" x14ac:dyDescent="0.25">
      <c r="A9" s="33">
        <v>6</v>
      </c>
      <c r="B9" s="34" t="s">
        <v>89</v>
      </c>
      <c r="C9" s="34" t="s">
        <v>90</v>
      </c>
      <c r="D9" s="34" t="s">
        <v>91</v>
      </c>
      <c r="E9" s="42" t="s">
        <v>78</v>
      </c>
      <c r="F9" s="23">
        <f>VLOOKUP(B9,'[1]TD MATHS 3'!B:K,10,FALSE)</f>
        <v>11</v>
      </c>
      <c r="G9" s="23">
        <v>2.5</v>
      </c>
      <c r="H9" s="23"/>
      <c r="I9" s="26">
        <f t="shared" si="6"/>
        <v>6.75</v>
      </c>
      <c r="J9" s="23">
        <f>VLOOKUP(B9,'[1]TD PHYS 3'!B:K,10,FALSE)</f>
        <v>13</v>
      </c>
      <c r="K9" s="23">
        <v>3.75</v>
      </c>
      <c r="L9" s="23">
        <f>VLOOKUP(B9,[2]S3!$B:$L,10,FALSE)</f>
        <v>3.75</v>
      </c>
      <c r="M9" s="26">
        <f t="shared" si="7"/>
        <v>8.375</v>
      </c>
      <c r="N9" s="26">
        <f t="shared" si="8"/>
        <v>7.4</v>
      </c>
      <c r="O9" s="23">
        <f>VLOOKUP(B9,'[1]TD PHYS 4'!B:K,10,FALSE)</f>
        <v>13</v>
      </c>
      <c r="P9" s="23">
        <v>0.5</v>
      </c>
      <c r="Q9" s="23"/>
      <c r="R9" s="26">
        <f t="shared" si="9"/>
        <v>6.75</v>
      </c>
      <c r="S9" s="23">
        <f>VLOOKUP(B9,'[1]TD CHIMIE'!B:K,10,FALSE)</f>
        <v>14</v>
      </c>
      <c r="T9" s="23">
        <v>3</v>
      </c>
      <c r="U9" s="23"/>
      <c r="V9" s="23">
        <f>VLOOKUP(B9,'[1]TD CHIMIE'!B:F,5,FALSE)</f>
        <v>2</v>
      </c>
      <c r="W9" s="24">
        <f t="shared" si="10"/>
        <v>8.5</v>
      </c>
      <c r="X9" s="24">
        <f t="shared" si="0"/>
        <v>7.625</v>
      </c>
      <c r="Y9" s="23" t="str">
        <f>VLOOKUP(B9,'[1]TD MATHS 4'!B:K,10,FALSE)</f>
        <v>9.75</v>
      </c>
      <c r="Z9" s="23">
        <v>11.5</v>
      </c>
      <c r="AA9" s="23"/>
      <c r="AB9" s="26">
        <f t="shared" si="27"/>
        <v>10.625</v>
      </c>
      <c r="AC9" s="23">
        <f>VLOOKUP(B9,'[1]TP INFO'!B:J,9,FALSE)</f>
        <v>13.5</v>
      </c>
      <c r="AD9" s="23">
        <f>VLOOKUP(B9,'[1]TP PHYS 3'!B:J,9,FALSE)</f>
        <v>11</v>
      </c>
      <c r="AE9" s="23"/>
      <c r="AF9" s="23">
        <f>VLOOKUP(B9,'[1]EX DESSIN'!B:J,9,FALSE)</f>
        <v>16.5</v>
      </c>
      <c r="AG9" s="23"/>
      <c r="AH9" s="26">
        <f t="shared" si="26"/>
        <v>16.5</v>
      </c>
      <c r="AI9" s="26">
        <f t="shared" si="11"/>
        <v>12.45</v>
      </c>
      <c r="AJ9" s="23"/>
      <c r="AK9" s="23">
        <v>9</v>
      </c>
      <c r="AL9" s="23"/>
      <c r="AM9" s="23"/>
      <c r="AN9" s="23">
        <v>4</v>
      </c>
      <c r="AO9" s="23"/>
      <c r="AP9" s="26">
        <f t="shared" si="12"/>
        <v>6.5</v>
      </c>
      <c r="AQ9" s="23">
        <v>10.25</v>
      </c>
      <c r="AR9" s="23"/>
      <c r="AS9" s="23"/>
      <c r="AT9" s="26">
        <f t="shared" si="1"/>
        <v>9</v>
      </c>
      <c r="AU9" s="43">
        <f t="shared" si="13"/>
        <v>10</v>
      </c>
      <c r="AV9" s="26" t="s">
        <v>186</v>
      </c>
      <c r="AW9" s="43">
        <v>30</v>
      </c>
      <c r="AX9" s="29">
        <f t="shared" si="2"/>
        <v>0</v>
      </c>
      <c r="AY9" s="29">
        <f t="shared" si="3"/>
        <v>0</v>
      </c>
      <c r="AZ9" s="29">
        <f t="shared" si="4"/>
        <v>0</v>
      </c>
      <c r="BA9" s="29">
        <f t="shared" si="5"/>
        <v>0</v>
      </c>
      <c r="BB9" s="29">
        <f t="shared" si="14"/>
        <v>0</v>
      </c>
      <c r="BC9" s="29">
        <f t="shared" si="15"/>
        <v>0</v>
      </c>
      <c r="BD9" s="29">
        <f t="shared" si="16"/>
        <v>4</v>
      </c>
      <c r="BE9" s="29">
        <f t="shared" si="17"/>
        <v>2</v>
      </c>
      <c r="BF9" s="29">
        <f t="shared" si="18"/>
        <v>1</v>
      </c>
      <c r="BG9" s="29">
        <f t="shared" si="19"/>
        <v>2</v>
      </c>
      <c r="BH9" s="29">
        <f t="shared" si="20"/>
        <v>9</v>
      </c>
      <c r="BI9" s="29">
        <f t="shared" si="21"/>
        <v>0</v>
      </c>
      <c r="BJ9" s="29">
        <f t="shared" si="22"/>
        <v>0</v>
      </c>
      <c r="BK9" s="29">
        <f t="shared" si="23"/>
        <v>0</v>
      </c>
      <c r="BL9" s="29">
        <f t="shared" si="24"/>
        <v>1</v>
      </c>
      <c r="BM9" s="26">
        <v>0.11764705882352941</v>
      </c>
      <c r="BN9" s="43">
        <v>0</v>
      </c>
      <c r="BO9" s="105">
        <f t="shared" si="25"/>
        <v>-8.882352941176471</v>
      </c>
      <c r="BP9" s="106" t="s">
        <v>194</v>
      </c>
      <c r="BQ9" s="106" t="s">
        <v>194</v>
      </c>
      <c r="BR9" s="28" t="s">
        <v>195</v>
      </c>
    </row>
    <row r="10" spans="1:70" s="28" customFormat="1" hidden="1" x14ac:dyDescent="0.25">
      <c r="A10" s="33">
        <v>7</v>
      </c>
      <c r="B10" s="34" t="s">
        <v>92</v>
      </c>
      <c r="C10" s="34" t="s">
        <v>93</v>
      </c>
      <c r="D10" s="34" t="s">
        <v>46</v>
      </c>
      <c r="E10" s="42" t="s">
        <v>78</v>
      </c>
      <c r="F10" s="23">
        <f>VLOOKUP(B10,'[1]TD MATHS 3'!B:K,10,FALSE)</f>
        <v>12</v>
      </c>
      <c r="G10" s="23">
        <v>3.5</v>
      </c>
      <c r="H10" s="23"/>
      <c r="I10" s="26">
        <f t="shared" si="6"/>
        <v>7.75</v>
      </c>
      <c r="J10" s="23">
        <f>VLOOKUP(B10,'[1]TD PHYS 3'!B:K,10,FALSE)</f>
        <v>8.75</v>
      </c>
      <c r="K10" s="23">
        <v>4.75</v>
      </c>
      <c r="L10" s="23">
        <f>VLOOKUP(B10,[2]S3!$B:$L,10,FALSE)</f>
        <v>4.75</v>
      </c>
      <c r="M10" s="26">
        <f t="shared" si="7"/>
        <v>6.75</v>
      </c>
      <c r="N10" s="26">
        <f t="shared" si="8"/>
        <v>7.35</v>
      </c>
      <c r="O10" s="23">
        <f>VLOOKUP(B10,'[1]TD PHYS 4'!B:K,10,FALSE)</f>
        <v>13.5</v>
      </c>
      <c r="P10" s="23">
        <v>6.5</v>
      </c>
      <c r="Q10" s="23"/>
      <c r="R10" s="26">
        <f t="shared" si="9"/>
        <v>10</v>
      </c>
      <c r="S10" s="23">
        <f>VLOOKUP(B10,'[1]TD CHIMIE'!B:K,10,FALSE)</f>
        <v>14</v>
      </c>
      <c r="T10" s="23">
        <v>2.5</v>
      </c>
      <c r="U10" s="23"/>
      <c r="V10" s="23">
        <f>VLOOKUP(B10,'[1]TD CHIMIE'!B:F,5,FALSE)</f>
        <v>2</v>
      </c>
      <c r="W10" s="24">
        <f t="shared" si="10"/>
        <v>8.25</v>
      </c>
      <c r="X10" s="24">
        <f t="shared" si="0"/>
        <v>9.125</v>
      </c>
      <c r="Y10" s="23" t="str">
        <f>VLOOKUP(B10,'[1]TD MATHS 4'!B:K,10,FALSE)</f>
        <v>8.75</v>
      </c>
      <c r="Z10" s="23">
        <v>8</v>
      </c>
      <c r="AA10" s="23"/>
      <c r="AB10" s="26">
        <f t="shared" si="27"/>
        <v>8.375</v>
      </c>
      <c r="AC10" s="23">
        <f>VLOOKUP(B10,'[1]TP INFO'!B:J,9,FALSE)</f>
        <v>12.5</v>
      </c>
      <c r="AD10" s="23">
        <f>VLOOKUP(B10,'[1]TP PHYS 3'!B:J,9,FALSE)</f>
        <v>11.25</v>
      </c>
      <c r="AE10" s="23"/>
      <c r="AF10" s="23">
        <f>VLOOKUP(B10,'[1]EX DESSIN'!B:J,9,FALSE)</f>
        <v>17.5</v>
      </c>
      <c r="AG10" s="23"/>
      <c r="AH10" s="26">
        <f t="shared" si="26"/>
        <v>17.5</v>
      </c>
      <c r="AI10" s="26">
        <f t="shared" si="11"/>
        <v>11.6</v>
      </c>
      <c r="AJ10" s="23"/>
      <c r="AK10" s="23">
        <v>10.5</v>
      </c>
      <c r="AL10" s="23"/>
      <c r="AM10" s="23"/>
      <c r="AN10" s="23">
        <v>9</v>
      </c>
      <c r="AO10" s="23"/>
      <c r="AP10" s="26">
        <f t="shared" si="12"/>
        <v>9.75</v>
      </c>
      <c r="AQ10" s="23">
        <v>12</v>
      </c>
      <c r="AR10" s="23"/>
      <c r="AS10" s="23"/>
      <c r="AT10" s="26">
        <f t="shared" si="1"/>
        <v>9.5735294117647065</v>
      </c>
      <c r="AU10" s="43">
        <f t="shared" si="13"/>
        <v>14</v>
      </c>
      <c r="AV10" s="26" t="s">
        <v>186</v>
      </c>
      <c r="AW10" s="43">
        <v>30</v>
      </c>
      <c r="AX10" s="29">
        <f t="shared" si="2"/>
        <v>0</v>
      </c>
      <c r="AY10" s="29">
        <f t="shared" si="3"/>
        <v>0</v>
      </c>
      <c r="AZ10" s="29">
        <f t="shared" si="4"/>
        <v>0</v>
      </c>
      <c r="BA10" s="29">
        <f t="shared" si="5"/>
        <v>4</v>
      </c>
      <c r="BB10" s="29">
        <f t="shared" si="14"/>
        <v>0</v>
      </c>
      <c r="BC10" s="29">
        <f t="shared" si="15"/>
        <v>4</v>
      </c>
      <c r="BD10" s="29">
        <f t="shared" si="16"/>
        <v>0</v>
      </c>
      <c r="BE10" s="29">
        <f t="shared" si="17"/>
        <v>2</v>
      </c>
      <c r="BF10" s="29">
        <f t="shared" si="18"/>
        <v>1</v>
      </c>
      <c r="BG10" s="29">
        <f t="shared" si="19"/>
        <v>2</v>
      </c>
      <c r="BH10" s="29">
        <f t="shared" si="20"/>
        <v>9</v>
      </c>
      <c r="BI10" s="29">
        <f t="shared" si="21"/>
        <v>0</v>
      </c>
      <c r="BJ10" s="29">
        <f t="shared" si="22"/>
        <v>0</v>
      </c>
      <c r="BK10" s="29">
        <f t="shared" si="23"/>
        <v>0</v>
      </c>
      <c r="BL10" s="29">
        <f t="shared" si="24"/>
        <v>1</v>
      </c>
      <c r="BM10" s="26">
        <v>8.9044117647058822</v>
      </c>
      <c r="BN10" s="43">
        <v>5</v>
      </c>
      <c r="BO10" s="105">
        <f t="shared" si="25"/>
        <v>-0.66911764705882426</v>
      </c>
      <c r="BP10" s="28" t="s">
        <v>191</v>
      </c>
      <c r="BQ10" s="28" t="s">
        <v>192</v>
      </c>
      <c r="BR10" s="28" t="s">
        <v>193</v>
      </c>
    </row>
    <row r="11" spans="1:70" s="28" customFormat="1" ht="15" hidden="1" customHeight="1" x14ac:dyDescent="0.25">
      <c r="A11" s="33">
        <v>8</v>
      </c>
      <c r="B11" s="34" t="s">
        <v>94</v>
      </c>
      <c r="C11" s="34" t="s">
        <v>95</v>
      </c>
      <c r="D11" s="34" t="s">
        <v>56</v>
      </c>
      <c r="E11" s="42" t="s">
        <v>78</v>
      </c>
      <c r="F11" s="23">
        <f>VLOOKUP(B11,'[1]TD MATHS 3'!B:K,10,FALSE)</f>
        <v>11</v>
      </c>
      <c r="G11" s="23">
        <v>2</v>
      </c>
      <c r="H11" s="23"/>
      <c r="I11" s="26">
        <f t="shared" si="6"/>
        <v>6.5</v>
      </c>
      <c r="J11" s="23">
        <f>VLOOKUP(B11,'[1]TD PHYS 3'!B:K,10,FALSE)</f>
        <v>16</v>
      </c>
      <c r="K11" s="23">
        <v>4</v>
      </c>
      <c r="L11" s="23">
        <f>VLOOKUP(B11,[2]S3!$B:$L,10,FALSE)</f>
        <v>4</v>
      </c>
      <c r="M11" s="26">
        <f t="shared" si="7"/>
        <v>10</v>
      </c>
      <c r="N11" s="26">
        <f t="shared" si="8"/>
        <v>7.9</v>
      </c>
      <c r="O11" s="23">
        <f>VLOOKUP(B11,'[1]TD PHYS 4'!B:K,10,FALSE)</f>
        <v>13.5</v>
      </c>
      <c r="P11" s="23">
        <v>2</v>
      </c>
      <c r="Q11" s="23"/>
      <c r="R11" s="26">
        <f t="shared" si="9"/>
        <v>7.75</v>
      </c>
      <c r="S11" s="23">
        <f>VLOOKUP(B11,'[1]TD CHIMIE'!B:K,10,FALSE)</f>
        <v>15</v>
      </c>
      <c r="T11" s="23">
        <v>2.25</v>
      </c>
      <c r="U11" s="23"/>
      <c r="V11" s="23">
        <f>VLOOKUP(B11,'[1]TD CHIMIE'!B:F,5,FALSE)</f>
        <v>2</v>
      </c>
      <c r="W11" s="24">
        <f t="shared" si="10"/>
        <v>8.625</v>
      </c>
      <c r="X11" s="24">
        <f t="shared" si="0"/>
        <v>8.1875</v>
      </c>
      <c r="Y11" s="23" t="str">
        <f>VLOOKUP(B11,'[1]TD MATHS 4'!B:K,10,FALSE)</f>
        <v>12.5</v>
      </c>
      <c r="Z11" s="23">
        <v>5.5</v>
      </c>
      <c r="AA11" s="23"/>
      <c r="AB11" s="26">
        <f t="shared" si="27"/>
        <v>9</v>
      </c>
      <c r="AC11" s="23">
        <f>VLOOKUP(B11,'[1]TP INFO'!B:J,9,FALSE)</f>
        <v>13.5</v>
      </c>
      <c r="AD11" s="23">
        <f>VLOOKUP(B11,'[1]TP PHYS 3'!B:J,9,FALSE)</f>
        <v>12.5</v>
      </c>
      <c r="AE11" s="23"/>
      <c r="AF11" s="23">
        <f>VLOOKUP(B11,'[1]EX DESSIN'!B:J,9,FALSE)</f>
        <v>14</v>
      </c>
      <c r="AG11" s="23"/>
      <c r="AH11" s="26">
        <f t="shared" si="26"/>
        <v>14</v>
      </c>
      <c r="AI11" s="26">
        <f t="shared" si="11"/>
        <v>11.6</v>
      </c>
      <c r="AJ11" s="23"/>
      <c r="AK11" s="23">
        <v>7.5</v>
      </c>
      <c r="AL11" s="23"/>
      <c r="AM11" s="23"/>
      <c r="AN11" s="23">
        <v>5</v>
      </c>
      <c r="AO11" s="23"/>
      <c r="AP11" s="26">
        <f t="shared" si="12"/>
        <v>6.25</v>
      </c>
      <c r="AQ11" s="23">
        <v>12</v>
      </c>
      <c r="AR11" s="23"/>
      <c r="AS11" s="23"/>
      <c r="AT11" s="26">
        <f t="shared" si="1"/>
        <v>9.1029411764705888</v>
      </c>
      <c r="AU11" s="43">
        <f t="shared" si="13"/>
        <v>14</v>
      </c>
      <c r="AV11" s="26" t="s">
        <v>186</v>
      </c>
      <c r="AW11" s="43">
        <v>30</v>
      </c>
      <c r="AX11" s="29">
        <f t="shared" si="2"/>
        <v>0</v>
      </c>
      <c r="AY11" s="29">
        <f t="shared" si="3"/>
        <v>4</v>
      </c>
      <c r="AZ11" s="29">
        <f t="shared" si="4"/>
        <v>4</v>
      </c>
      <c r="BA11" s="29">
        <f t="shared" si="5"/>
        <v>0</v>
      </c>
      <c r="BB11" s="29">
        <f t="shared" si="14"/>
        <v>0</v>
      </c>
      <c r="BC11" s="29">
        <f t="shared" si="15"/>
        <v>0</v>
      </c>
      <c r="BD11" s="29">
        <f t="shared" si="16"/>
        <v>0</v>
      </c>
      <c r="BE11" s="29">
        <f t="shared" si="17"/>
        <v>2</v>
      </c>
      <c r="BF11" s="29">
        <f t="shared" si="18"/>
        <v>1</v>
      </c>
      <c r="BG11" s="29">
        <f t="shared" si="19"/>
        <v>2</v>
      </c>
      <c r="BH11" s="29">
        <f t="shared" si="20"/>
        <v>9</v>
      </c>
      <c r="BI11" s="29">
        <f t="shared" si="21"/>
        <v>0</v>
      </c>
      <c r="BJ11" s="29">
        <f t="shared" si="22"/>
        <v>0</v>
      </c>
      <c r="BK11" s="29">
        <f t="shared" si="23"/>
        <v>0</v>
      </c>
      <c r="BL11" s="29">
        <f t="shared" si="24"/>
        <v>1</v>
      </c>
      <c r="BM11" s="26">
        <v>9.735294117647058</v>
      </c>
      <c r="BN11" s="43">
        <v>19</v>
      </c>
      <c r="BO11" s="105">
        <f t="shared" si="25"/>
        <v>0.63235294117646923</v>
      </c>
      <c r="BP11" s="106" t="s">
        <v>194</v>
      </c>
      <c r="BQ11" s="106" t="s">
        <v>194</v>
      </c>
      <c r="BR11" s="28" t="s">
        <v>193</v>
      </c>
    </row>
    <row r="12" spans="1:70" s="28" customFormat="1" hidden="1" x14ac:dyDescent="0.25">
      <c r="A12" s="33">
        <v>9</v>
      </c>
      <c r="B12" s="34" t="s">
        <v>96</v>
      </c>
      <c r="C12" s="34" t="s">
        <v>97</v>
      </c>
      <c r="D12" s="34" t="s">
        <v>47</v>
      </c>
      <c r="E12" s="42" t="s">
        <v>78</v>
      </c>
      <c r="F12" s="23">
        <f>VLOOKUP(B12,'[1]TD MATHS 3'!B:K,10,FALSE)</f>
        <v>15</v>
      </c>
      <c r="G12" s="23">
        <v>5.5</v>
      </c>
      <c r="H12" s="23"/>
      <c r="I12" s="26">
        <f t="shared" si="6"/>
        <v>10.25</v>
      </c>
      <c r="J12" s="23">
        <f>VLOOKUP(B12,'[1]TD PHYS 3'!B:K,10,FALSE)</f>
        <v>12</v>
      </c>
      <c r="K12" s="23">
        <v>6</v>
      </c>
      <c r="L12" s="23">
        <f>VLOOKUP(B12,[2]S3!$B:$L,10,FALSE)</f>
        <v>6</v>
      </c>
      <c r="M12" s="26">
        <f t="shared" si="7"/>
        <v>9</v>
      </c>
      <c r="N12" s="26">
        <f t="shared" si="8"/>
        <v>9.75</v>
      </c>
      <c r="O12" s="23">
        <f>VLOOKUP(B12,'[1]TD PHYS 4'!B:K,10,FALSE)</f>
        <v>10</v>
      </c>
      <c r="P12" s="23">
        <v>2</v>
      </c>
      <c r="Q12" s="23"/>
      <c r="R12" s="26">
        <f t="shared" si="9"/>
        <v>6</v>
      </c>
      <c r="S12" s="23">
        <f>VLOOKUP(B12,'[1]TD CHIMIE'!B:K,10,FALSE)</f>
        <v>14</v>
      </c>
      <c r="T12" s="23">
        <v>6</v>
      </c>
      <c r="U12" s="23"/>
      <c r="V12" s="23">
        <f>VLOOKUP(B12,'[1]TD CHIMIE'!B:F,5,FALSE)</f>
        <v>2</v>
      </c>
      <c r="W12" s="55">
        <f t="shared" si="10"/>
        <v>10</v>
      </c>
      <c r="X12" s="24">
        <f t="shared" si="0"/>
        <v>8</v>
      </c>
      <c r="Y12" s="23" t="str">
        <f>VLOOKUP(B12,'[1]TD MATHS 4'!B:K,10,FALSE)</f>
        <v>11.25</v>
      </c>
      <c r="Z12" s="23">
        <v>7</v>
      </c>
      <c r="AA12" s="23"/>
      <c r="AB12" s="26">
        <f t="shared" si="27"/>
        <v>9.125</v>
      </c>
      <c r="AC12" s="23">
        <f>VLOOKUP(B12,'[1]TP INFO'!B:J,9,FALSE)</f>
        <v>12</v>
      </c>
      <c r="AD12" s="23">
        <f>VLOOKUP(B12,'[1]TP PHYS 3'!B:J,9,FALSE)</f>
        <v>11.5</v>
      </c>
      <c r="AE12" s="23"/>
      <c r="AF12" s="23">
        <f>VLOOKUP(B12,'[1]EX DESSIN'!B:J,9,FALSE)</f>
        <v>10</v>
      </c>
      <c r="AG12" s="23"/>
      <c r="AH12" s="26">
        <f t="shared" si="26"/>
        <v>10</v>
      </c>
      <c r="AI12" s="26">
        <f t="shared" si="11"/>
        <v>10.35</v>
      </c>
      <c r="AJ12" s="23"/>
      <c r="AK12" s="23">
        <v>7</v>
      </c>
      <c r="AL12" s="23"/>
      <c r="AM12" s="23"/>
      <c r="AN12" s="23">
        <v>4</v>
      </c>
      <c r="AO12" s="23"/>
      <c r="AP12" s="26">
        <f t="shared" si="12"/>
        <v>5.5</v>
      </c>
      <c r="AQ12" s="23">
        <v>15.5</v>
      </c>
      <c r="AR12" s="23"/>
      <c r="AS12" s="23"/>
      <c r="AT12" s="26">
        <f t="shared" si="1"/>
        <v>9.3529411764705888</v>
      </c>
      <c r="AU12" s="43">
        <f t="shared" si="13"/>
        <v>20</v>
      </c>
      <c r="AV12" s="26" t="s">
        <v>186</v>
      </c>
      <c r="AW12" s="43">
        <v>30</v>
      </c>
      <c r="AX12" s="29">
        <f t="shared" si="2"/>
        <v>6</v>
      </c>
      <c r="AY12" s="29">
        <f t="shared" si="3"/>
        <v>0</v>
      </c>
      <c r="AZ12" s="29">
        <f t="shared" si="4"/>
        <v>6</v>
      </c>
      <c r="BA12" s="29">
        <f t="shared" si="5"/>
        <v>0</v>
      </c>
      <c r="BB12" s="29">
        <f t="shared" si="14"/>
        <v>4</v>
      </c>
      <c r="BC12" s="29">
        <f t="shared" si="15"/>
        <v>4</v>
      </c>
      <c r="BD12" s="29">
        <f t="shared" si="16"/>
        <v>0</v>
      </c>
      <c r="BE12" s="29">
        <f t="shared" si="17"/>
        <v>2</v>
      </c>
      <c r="BF12" s="29">
        <f t="shared" si="18"/>
        <v>1</v>
      </c>
      <c r="BG12" s="29">
        <f t="shared" si="19"/>
        <v>2</v>
      </c>
      <c r="BH12" s="29">
        <f t="shared" si="20"/>
        <v>9</v>
      </c>
      <c r="BI12" s="29">
        <f t="shared" si="21"/>
        <v>0</v>
      </c>
      <c r="BJ12" s="29">
        <f t="shared" si="22"/>
        <v>0</v>
      </c>
      <c r="BK12" s="29">
        <f t="shared" si="23"/>
        <v>0</v>
      </c>
      <c r="BL12" s="29">
        <f t="shared" si="24"/>
        <v>1</v>
      </c>
      <c r="BM12" s="26">
        <v>7.2352941176470589</v>
      </c>
      <c r="BN12" s="43">
        <v>5</v>
      </c>
      <c r="BO12" s="105">
        <f t="shared" si="25"/>
        <v>-2.1176470588235299</v>
      </c>
      <c r="BP12" s="106" t="s">
        <v>194</v>
      </c>
      <c r="BQ12" s="106" t="s">
        <v>194</v>
      </c>
      <c r="BR12" s="28" t="s">
        <v>193</v>
      </c>
    </row>
    <row r="13" spans="1:70" s="28" customFormat="1" hidden="1" x14ac:dyDescent="0.25">
      <c r="A13" s="33">
        <v>10</v>
      </c>
      <c r="B13" s="34" t="s">
        <v>98</v>
      </c>
      <c r="C13" s="34" t="s">
        <v>99</v>
      </c>
      <c r="D13" s="34" t="s">
        <v>100</v>
      </c>
      <c r="E13" s="42" t="s">
        <v>78</v>
      </c>
      <c r="F13" s="23">
        <f>VLOOKUP(B13,'[1]TD MATHS 3'!B:K,10,FALSE)</f>
        <v>16</v>
      </c>
      <c r="G13" s="23">
        <v>6.5</v>
      </c>
      <c r="H13" s="23"/>
      <c r="I13" s="26">
        <f t="shared" si="6"/>
        <v>11.25</v>
      </c>
      <c r="J13" s="23">
        <f>VLOOKUP(B13,'[1]TD PHYS 3'!B:K,10,FALSE)</f>
        <v>15.5</v>
      </c>
      <c r="K13" s="23">
        <v>6.75</v>
      </c>
      <c r="L13" s="23">
        <f>VLOOKUP(B13,[2]S3!$B:$L,10,FALSE)</f>
        <v>6.75</v>
      </c>
      <c r="M13" s="26">
        <f t="shared" si="7"/>
        <v>11.125</v>
      </c>
      <c r="N13" s="26">
        <f t="shared" si="8"/>
        <v>11.2</v>
      </c>
      <c r="O13" s="23">
        <f>VLOOKUP(B13,'[1]TD PHYS 4'!B:K,10,FALSE)</f>
        <v>11</v>
      </c>
      <c r="P13" s="23">
        <v>4</v>
      </c>
      <c r="Q13" s="23"/>
      <c r="R13" s="26">
        <f t="shared" si="9"/>
        <v>7.5</v>
      </c>
      <c r="S13" s="23">
        <f>VLOOKUP(B13,'[1]TD CHIMIE'!B:K,10,FALSE)</f>
        <v>14</v>
      </c>
      <c r="T13" s="23">
        <v>3</v>
      </c>
      <c r="U13" s="23"/>
      <c r="V13" s="23">
        <f>VLOOKUP(B13,'[1]TD CHIMIE'!B:F,5,FALSE)</f>
        <v>2</v>
      </c>
      <c r="W13" s="24">
        <f t="shared" si="10"/>
        <v>8.5</v>
      </c>
      <c r="X13" s="24">
        <f t="shared" si="0"/>
        <v>8</v>
      </c>
      <c r="Y13" s="23" t="str">
        <f>VLOOKUP(B13,'[1]TD MATHS 4'!B:K,10,FALSE)</f>
        <v>16.75</v>
      </c>
      <c r="Z13" s="23">
        <v>13.75</v>
      </c>
      <c r="AA13" s="23"/>
      <c r="AB13" s="26">
        <f t="shared" si="27"/>
        <v>15.25</v>
      </c>
      <c r="AC13" s="23">
        <f>VLOOKUP(B13,'[1]TP INFO'!B:J,9,FALSE)</f>
        <v>13.5</v>
      </c>
      <c r="AD13" s="23">
        <f>VLOOKUP(B13,'[1]TP PHYS 3'!B:J,9,FALSE)</f>
        <v>10.5</v>
      </c>
      <c r="AE13" s="23"/>
      <c r="AF13" s="23">
        <f>VLOOKUP(B13,'[1]EX DESSIN'!B:J,9,FALSE)</f>
        <v>18</v>
      </c>
      <c r="AG13" s="23"/>
      <c r="AH13" s="26">
        <f t="shared" si="26"/>
        <v>18</v>
      </c>
      <c r="AI13" s="26">
        <f t="shared" si="11"/>
        <v>14.5</v>
      </c>
      <c r="AJ13" s="23"/>
      <c r="AK13" s="23">
        <v>9</v>
      </c>
      <c r="AL13" s="23"/>
      <c r="AM13" s="23"/>
      <c r="AN13" s="23">
        <v>6</v>
      </c>
      <c r="AO13" s="23"/>
      <c r="AP13" s="26">
        <f t="shared" si="12"/>
        <v>7.5</v>
      </c>
      <c r="AQ13" s="23">
        <v>14.75</v>
      </c>
      <c r="AR13" s="23"/>
      <c r="AS13" s="23"/>
      <c r="AT13" s="26">
        <f t="shared" si="1"/>
        <v>11.191176470588236</v>
      </c>
      <c r="AU13" s="43">
        <f t="shared" si="13"/>
        <v>30</v>
      </c>
      <c r="AV13" s="26" t="s">
        <v>196</v>
      </c>
      <c r="AW13" s="43">
        <v>30</v>
      </c>
      <c r="AX13" s="29">
        <f t="shared" si="2"/>
        <v>6</v>
      </c>
      <c r="AY13" s="29">
        <f t="shared" si="3"/>
        <v>4</v>
      </c>
      <c r="AZ13" s="29">
        <f t="shared" si="4"/>
        <v>10</v>
      </c>
      <c r="BA13" s="29">
        <f t="shared" si="5"/>
        <v>0</v>
      </c>
      <c r="BB13" s="29">
        <f t="shared" si="14"/>
        <v>0</v>
      </c>
      <c r="BC13" s="29">
        <f t="shared" si="15"/>
        <v>0</v>
      </c>
      <c r="BD13" s="29">
        <f t="shared" si="16"/>
        <v>4</v>
      </c>
      <c r="BE13" s="29">
        <f t="shared" si="17"/>
        <v>2</v>
      </c>
      <c r="BF13" s="29">
        <f t="shared" si="18"/>
        <v>1</v>
      </c>
      <c r="BG13" s="29">
        <f t="shared" si="19"/>
        <v>2</v>
      </c>
      <c r="BH13" s="29">
        <f t="shared" si="20"/>
        <v>9</v>
      </c>
      <c r="BI13" s="29">
        <f t="shared" si="21"/>
        <v>0</v>
      </c>
      <c r="BJ13" s="29">
        <f t="shared" si="22"/>
        <v>0</v>
      </c>
      <c r="BK13" s="29">
        <f t="shared" si="23"/>
        <v>0</v>
      </c>
      <c r="BL13" s="29">
        <f t="shared" si="24"/>
        <v>1</v>
      </c>
      <c r="BM13" s="26">
        <v>8.6838235294117645</v>
      </c>
      <c r="BN13" s="43">
        <v>5</v>
      </c>
      <c r="BO13" s="105">
        <f t="shared" si="25"/>
        <v>-2.507352941176471</v>
      </c>
      <c r="BP13" s="28" t="s">
        <v>191</v>
      </c>
      <c r="BQ13" s="28" t="s">
        <v>192</v>
      </c>
      <c r="BR13" s="28" t="s">
        <v>193</v>
      </c>
    </row>
    <row r="14" spans="1:70" s="28" customFormat="1" ht="15" hidden="1" customHeight="1" x14ac:dyDescent="0.25">
      <c r="A14" s="33">
        <v>11</v>
      </c>
      <c r="B14" s="34" t="s">
        <v>101</v>
      </c>
      <c r="C14" s="34" t="s">
        <v>102</v>
      </c>
      <c r="D14" s="34" t="s">
        <v>54</v>
      </c>
      <c r="E14" s="42" t="s">
        <v>78</v>
      </c>
      <c r="F14" s="23">
        <f>VLOOKUP(B14,'[1]TD MATHS 3'!B:K,10,FALSE)</f>
        <v>10</v>
      </c>
      <c r="G14" s="23">
        <v>1.5</v>
      </c>
      <c r="H14" s="23"/>
      <c r="I14" s="26">
        <f t="shared" si="6"/>
        <v>5.75</v>
      </c>
      <c r="J14" s="23">
        <f>VLOOKUP(B14,'[1]TD PHYS 3'!B:K,10,FALSE)</f>
        <v>10</v>
      </c>
      <c r="K14" s="23">
        <v>3.75</v>
      </c>
      <c r="L14" s="23">
        <f>VLOOKUP(B14,[2]S3!$B:$L,10,FALSE)</f>
        <v>3.75</v>
      </c>
      <c r="M14" s="26">
        <f t="shared" si="7"/>
        <v>6.875</v>
      </c>
      <c r="N14" s="26">
        <f t="shared" si="8"/>
        <v>6.2</v>
      </c>
      <c r="O14" s="23">
        <f>VLOOKUP(B14,'[1]TD PHYS 4'!B:K,10,FALSE)</f>
        <v>10</v>
      </c>
      <c r="P14" s="23">
        <v>5.75</v>
      </c>
      <c r="Q14" s="23"/>
      <c r="R14" s="26">
        <f t="shared" si="9"/>
        <v>7.875</v>
      </c>
      <c r="S14" s="23">
        <f>VLOOKUP(B14,'[1]TD CHIMIE'!B:K,10,FALSE)</f>
        <v>15</v>
      </c>
      <c r="T14" s="23">
        <v>2</v>
      </c>
      <c r="U14" s="23"/>
      <c r="V14" s="23">
        <f>VLOOKUP(B14,'[1]TD CHIMIE'!B:F,5,FALSE)</f>
        <v>2</v>
      </c>
      <c r="W14" s="24">
        <f t="shared" si="10"/>
        <v>8.5</v>
      </c>
      <c r="X14" s="24">
        <f t="shared" si="0"/>
        <v>8.1875</v>
      </c>
      <c r="Y14" s="23" t="str">
        <f>VLOOKUP(B14,'[1]TD MATHS 4'!B:K,10,FALSE)</f>
        <v>10.5</v>
      </c>
      <c r="Z14" s="23">
        <v>13.75</v>
      </c>
      <c r="AA14" s="23"/>
      <c r="AB14" s="26">
        <f t="shared" si="27"/>
        <v>12.125</v>
      </c>
      <c r="AC14" s="23">
        <f>VLOOKUP(B14,'[1]TP INFO'!B:J,9,FALSE)</f>
        <v>15.5</v>
      </c>
      <c r="AD14" s="23">
        <f>VLOOKUP(B14,'[1]TP PHYS 3'!B:J,9,FALSE)</f>
        <v>10</v>
      </c>
      <c r="AE14" s="23"/>
      <c r="AF14" s="23">
        <f>VLOOKUP(B14,'[1]EX DESSIN'!B:J,9,FALSE)</f>
        <v>10.5</v>
      </c>
      <c r="AG14" s="23"/>
      <c r="AH14" s="26">
        <f t="shared" si="26"/>
        <v>10.5</v>
      </c>
      <c r="AI14" s="26">
        <f t="shared" si="11"/>
        <v>12.05</v>
      </c>
      <c r="AJ14" s="23"/>
      <c r="AK14" s="23">
        <v>10.5</v>
      </c>
      <c r="AL14" s="23"/>
      <c r="AM14" s="23"/>
      <c r="AN14" s="23">
        <v>5</v>
      </c>
      <c r="AO14" s="23"/>
      <c r="AP14" s="26">
        <f t="shared" si="12"/>
        <v>7.75</v>
      </c>
      <c r="AQ14" s="23">
        <v>19</v>
      </c>
      <c r="AR14" s="23"/>
      <c r="AS14" s="23"/>
      <c r="AT14" s="26">
        <f t="shared" si="1"/>
        <v>9.3235294117647065</v>
      </c>
      <c r="AU14" s="43">
        <f t="shared" si="13"/>
        <v>10</v>
      </c>
      <c r="AV14" s="26" t="s">
        <v>186</v>
      </c>
      <c r="AW14" s="43">
        <v>30</v>
      </c>
      <c r="AX14" s="29">
        <f t="shared" si="2"/>
        <v>0</v>
      </c>
      <c r="AY14" s="29">
        <f t="shared" si="3"/>
        <v>0</v>
      </c>
      <c r="AZ14" s="29">
        <f t="shared" si="4"/>
        <v>0</v>
      </c>
      <c r="BA14" s="29">
        <f t="shared" si="5"/>
        <v>0</v>
      </c>
      <c r="BB14" s="29">
        <f t="shared" si="14"/>
        <v>0</v>
      </c>
      <c r="BC14" s="29">
        <f t="shared" si="15"/>
        <v>0</v>
      </c>
      <c r="BD14" s="29">
        <f t="shared" si="16"/>
        <v>4</v>
      </c>
      <c r="BE14" s="29">
        <f t="shared" si="17"/>
        <v>2</v>
      </c>
      <c r="BF14" s="29">
        <f t="shared" si="18"/>
        <v>1</v>
      </c>
      <c r="BG14" s="29">
        <f t="shared" si="19"/>
        <v>2</v>
      </c>
      <c r="BH14" s="29">
        <f t="shared" si="20"/>
        <v>9</v>
      </c>
      <c r="BI14" s="29">
        <f t="shared" si="21"/>
        <v>0</v>
      </c>
      <c r="BJ14" s="29">
        <f t="shared" si="22"/>
        <v>0</v>
      </c>
      <c r="BK14" s="29">
        <f t="shared" si="23"/>
        <v>0</v>
      </c>
      <c r="BL14" s="29">
        <f t="shared" si="24"/>
        <v>1</v>
      </c>
      <c r="BM14" s="26">
        <v>9.6061764705882364</v>
      </c>
      <c r="BN14" s="43">
        <v>20</v>
      </c>
      <c r="BO14" s="105">
        <f t="shared" si="25"/>
        <v>0.28264705882352992</v>
      </c>
      <c r="BP14" s="28" t="s">
        <v>191</v>
      </c>
      <c r="BQ14" s="28" t="s">
        <v>192</v>
      </c>
      <c r="BR14" s="28" t="s">
        <v>193</v>
      </c>
    </row>
    <row r="15" spans="1:70" s="28" customFormat="1" ht="15" hidden="1" customHeight="1" x14ac:dyDescent="0.25">
      <c r="A15" s="33">
        <v>12</v>
      </c>
      <c r="B15" s="34" t="s">
        <v>103</v>
      </c>
      <c r="C15" s="34" t="s">
        <v>104</v>
      </c>
      <c r="D15" s="34" t="s">
        <v>23</v>
      </c>
      <c r="E15" s="42" t="s">
        <v>78</v>
      </c>
      <c r="F15" s="23">
        <f>VLOOKUP(B15,'[1]TD MATHS 3'!B:K,10,FALSE)</f>
        <v>9</v>
      </c>
      <c r="G15" s="23">
        <v>0.5</v>
      </c>
      <c r="H15" s="23"/>
      <c r="I15" s="26">
        <f t="shared" si="6"/>
        <v>4.75</v>
      </c>
      <c r="J15" s="23">
        <f>VLOOKUP(B15,'[1]TD PHYS 3'!B:K,10,FALSE)</f>
        <v>9</v>
      </c>
      <c r="K15" s="23">
        <v>1</v>
      </c>
      <c r="L15" s="23">
        <f>VLOOKUP(B15,[2]S3!$B:$L,10,FALSE)</f>
        <v>1</v>
      </c>
      <c r="M15" s="26">
        <f t="shared" si="7"/>
        <v>5</v>
      </c>
      <c r="N15" s="26">
        <f t="shared" si="8"/>
        <v>4.8499999999999996</v>
      </c>
      <c r="O15" s="23">
        <f>VLOOKUP(B15,'[1]TD PHYS 4'!B:K,10,FALSE)</f>
        <v>9</v>
      </c>
      <c r="P15" s="23">
        <v>0.5</v>
      </c>
      <c r="Q15" s="23"/>
      <c r="R15" s="26">
        <f t="shared" si="9"/>
        <v>4.75</v>
      </c>
      <c r="S15" s="23">
        <f>VLOOKUP(B15,'[1]TD CHIMIE'!B:K,10,FALSE)</f>
        <v>15</v>
      </c>
      <c r="T15" s="23">
        <v>2</v>
      </c>
      <c r="U15" s="23"/>
      <c r="V15" s="23">
        <f>VLOOKUP(B15,'[1]TD CHIMIE'!B:F,5,FALSE)</f>
        <v>2</v>
      </c>
      <c r="W15" s="24">
        <f t="shared" si="10"/>
        <v>8.5</v>
      </c>
      <c r="X15" s="24">
        <f t="shared" si="0"/>
        <v>6.625</v>
      </c>
      <c r="Y15" s="23" t="str">
        <f>VLOOKUP(B15,'[1]TD MATHS 4'!B:K,10,FALSE)</f>
        <v>8.00</v>
      </c>
      <c r="Z15" s="23">
        <v>5.5</v>
      </c>
      <c r="AA15" s="23"/>
      <c r="AB15" s="26">
        <f t="shared" si="27"/>
        <v>6.75</v>
      </c>
      <c r="AC15" s="23">
        <f>VLOOKUP(B15,'[1]TP INFO'!B:J,9,FALSE)</f>
        <v>11.5</v>
      </c>
      <c r="AD15" s="23">
        <f>VLOOKUP(B15,'[1]TP PHYS 3'!B:J,9,FALSE)</f>
        <v>10</v>
      </c>
      <c r="AE15" s="23"/>
      <c r="AF15" s="23">
        <f>VLOOKUP(B15,'[1]EX DESSIN'!B:J,9,FALSE)</f>
        <v>17</v>
      </c>
      <c r="AG15" s="23"/>
      <c r="AH15" s="26">
        <f t="shared" si="26"/>
        <v>17</v>
      </c>
      <c r="AI15" s="26">
        <f t="shared" si="11"/>
        <v>10.4</v>
      </c>
      <c r="AJ15" s="23"/>
      <c r="AK15" s="23">
        <v>10</v>
      </c>
      <c r="AL15" s="23"/>
      <c r="AM15" s="23"/>
      <c r="AN15" s="23">
        <v>4</v>
      </c>
      <c r="AO15" s="23"/>
      <c r="AP15" s="26">
        <f t="shared" si="12"/>
        <v>7</v>
      </c>
      <c r="AQ15" s="23">
        <v>18.25</v>
      </c>
      <c r="AR15" s="23"/>
      <c r="AS15" s="23"/>
      <c r="AT15" s="26">
        <f t="shared" si="1"/>
        <v>7.9411764705882355</v>
      </c>
      <c r="AU15" s="43">
        <f t="shared" si="13"/>
        <v>10</v>
      </c>
      <c r="AV15" s="26" t="s">
        <v>196</v>
      </c>
      <c r="AW15" s="43">
        <v>10</v>
      </c>
      <c r="AX15" s="29">
        <f t="shared" si="2"/>
        <v>0</v>
      </c>
      <c r="AY15" s="29">
        <f t="shared" si="3"/>
        <v>0</v>
      </c>
      <c r="AZ15" s="29">
        <f t="shared" si="4"/>
        <v>0</v>
      </c>
      <c r="BA15" s="29">
        <f t="shared" si="5"/>
        <v>0</v>
      </c>
      <c r="BB15" s="29">
        <f t="shared" si="14"/>
        <v>0</v>
      </c>
      <c r="BC15" s="29">
        <f t="shared" si="15"/>
        <v>0</v>
      </c>
      <c r="BD15" s="29">
        <f t="shared" si="16"/>
        <v>0</v>
      </c>
      <c r="BE15" s="29">
        <f t="shared" si="17"/>
        <v>2</v>
      </c>
      <c r="BF15" s="29">
        <f t="shared" si="18"/>
        <v>1</v>
      </c>
      <c r="BG15" s="29">
        <f t="shared" si="19"/>
        <v>2</v>
      </c>
      <c r="BH15" s="29">
        <f t="shared" si="20"/>
        <v>9</v>
      </c>
      <c r="BI15" s="29">
        <f t="shared" si="21"/>
        <v>0</v>
      </c>
      <c r="BJ15" s="29">
        <f t="shared" si="22"/>
        <v>0</v>
      </c>
      <c r="BK15" s="29">
        <f t="shared" si="23"/>
        <v>0</v>
      </c>
      <c r="BL15" s="29">
        <f t="shared" si="24"/>
        <v>1</v>
      </c>
      <c r="BM15" s="26">
        <v>10.617647058823529</v>
      </c>
      <c r="BN15" s="43">
        <v>30</v>
      </c>
      <c r="BO15" s="105">
        <f t="shared" si="25"/>
        <v>2.6764705882352935</v>
      </c>
      <c r="BP15" s="106" t="s">
        <v>194</v>
      </c>
      <c r="BQ15" s="106" t="s">
        <v>194</v>
      </c>
      <c r="BR15" s="28" t="s">
        <v>195</v>
      </c>
    </row>
    <row r="16" spans="1:70" s="28" customFormat="1" hidden="1" x14ac:dyDescent="0.25">
      <c r="A16" s="33">
        <v>13</v>
      </c>
      <c r="B16" s="34" t="s">
        <v>105</v>
      </c>
      <c r="C16" s="34" t="s">
        <v>106</v>
      </c>
      <c r="D16" s="34" t="s">
        <v>27</v>
      </c>
      <c r="E16" s="42" t="s">
        <v>78</v>
      </c>
      <c r="F16" s="23">
        <f>VLOOKUP(B16,'[1]TD MATHS 3'!B:K,10,FALSE)</f>
        <v>12</v>
      </c>
      <c r="G16" s="23">
        <v>5.5</v>
      </c>
      <c r="H16" s="23"/>
      <c r="I16" s="26">
        <f t="shared" si="6"/>
        <v>8.75</v>
      </c>
      <c r="J16" s="23">
        <f>VLOOKUP(B16,'[1]TD PHYS 3'!B:K,10,FALSE)</f>
        <v>16</v>
      </c>
      <c r="K16" s="23">
        <v>7.5</v>
      </c>
      <c r="L16" s="23">
        <f>VLOOKUP(B16,[2]S3!$B:$L,10,FALSE)</f>
        <v>7.5</v>
      </c>
      <c r="M16" s="26">
        <f t="shared" si="7"/>
        <v>11.75</v>
      </c>
      <c r="N16" s="26">
        <f t="shared" si="8"/>
        <v>9.9499999999999993</v>
      </c>
      <c r="O16" s="23">
        <f>VLOOKUP(B16,'[1]TD PHYS 4'!B:K,10,FALSE)</f>
        <v>14.5</v>
      </c>
      <c r="P16" s="23">
        <v>6.5</v>
      </c>
      <c r="Q16" s="23"/>
      <c r="R16" s="26">
        <f t="shared" si="9"/>
        <v>10.5</v>
      </c>
      <c r="S16" s="23">
        <f>VLOOKUP(B16,'[1]TD CHIMIE'!B:K,10,FALSE)</f>
        <v>14</v>
      </c>
      <c r="T16" s="23">
        <v>2.5</v>
      </c>
      <c r="U16" s="23"/>
      <c r="V16" s="23">
        <f>VLOOKUP(B16,'[1]TD CHIMIE'!B:F,5,FALSE)</f>
        <v>2</v>
      </c>
      <c r="W16" s="24">
        <f t="shared" si="10"/>
        <v>8.25</v>
      </c>
      <c r="X16" s="24">
        <f t="shared" si="0"/>
        <v>9.375</v>
      </c>
      <c r="Y16" s="23" t="str">
        <f>VLOOKUP(B16,'[1]TD MATHS 4'!B:K,10,FALSE)</f>
        <v>14.25</v>
      </c>
      <c r="Z16" s="23">
        <v>9</v>
      </c>
      <c r="AA16" s="23"/>
      <c r="AB16" s="26">
        <f t="shared" si="27"/>
        <v>11.625</v>
      </c>
      <c r="AC16" s="23">
        <f>VLOOKUP(B16,'[1]TP INFO'!B:J,9,FALSE)</f>
        <v>11.5</v>
      </c>
      <c r="AD16" s="23">
        <f>VLOOKUP(B16,'[1]TP PHYS 3'!B:J,9,FALSE)</f>
        <v>10</v>
      </c>
      <c r="AE16" s="23"/>
      <c r="AF16" s="23">
        <f>VLOOKUP(B16,'[1]EX DESSIN'!B:J,9,FALSE)</f>
        <v>18.5</v>
      </c>
      <c r="AG16" s="23"/>
      <c r="AH16" s="26">
        <f t="shared" si="26"/>
        <v>18.5</v>
      </c>
      <c r="AI16" s="26">
        <f t="shared" si="11"/>
        <v>12.65</v>
      </c>
      <c r="AJ16" s="23"/>
      <c r="AK16" s="23">
        <v>8</v>
      </c>
      <c r="AL16" s="23"/>
      <c r="AM16" s="23"/>
      <c r="AN16" s="23">
        <v>10</v>
      </c>
      <c r="AO16" s="23"/>
      <c r="AP16" s="26">
        <f t="shared" si="12"/>
        <v>9</v>
      </c>
      <c r="AQ16" s="23">
        <v>11.75</v>
      </c>
      <c r="AR16" s="23"/>
      <c r="AS16" s="23"/>
      <c r="AT16" s="26">
        <f t="shared" si="1"/>
        <v>10.602941176470589</v>
      </c>
      <c r="AU16" s="43">
        <f t="shared" si="13"/>
        <v>30</v>
      </c>
      <c r="AV16" s="26" t="s">
        <v>196</v>
      </c>
      <c r="AW16" s="43">
        <v>30</v>
      </c>
      <c r="AX16" s="29">
        <f t="shared" si="2"/>
        <v>0</v>
      </c>
      <c r="AY16" s="29">
        <f t="shared" si="3"/>
        <v>4</v>
      </c>
      <c r="AZ16" s="29">
        <f t="shared" si="4"/>
        <v>4</v>
      </c>
      <c r="BA16" s="29">
        <f t="shared" si="5"/>
        <v>4</v>
      </c>
      <c r="BB16" s="29">
        <f t="shared" si="14"/>
        <v>0</v>
      </c>
      <c r="BC16" s="29">
        <f t="shared" si="15"/>
        <v>4</v>
      </c>
      <c r="BD16" s="29">
        <f t="shared" si="16"/>
        <v>4</v>
      </c>
      <c r="BE16" s="29">
        <f t="shared" si="17"/>
        <v>2</v>
      </c>
      <c r="BF16" s="29">
        <f t="shared" si="18"/>
        <v>1</v>
      </c>
      <c r="BG16" s="29">
        <f t="shared" si="19"/>
        <v>2</v>
      </c>
      <c r="BH16" s="29">
        <f t="shared" si="20"/>
        <v>9</v>
      </c>
      <c r="BI16" s="29">
        <f t="shared" si="21"/>
        <v>0</v>
      </c>
      <c r="BJ16" s="29">
        <f t="shared" si="22"/>
        <v>0</v>
      </c>
      <c r="BK16" s="29">
        <f t="shared" si="23"/>
        <v>0</v>
      </c>
      <c r="BL16" s="29">
        <f t="shared" si="24"/>
        <v>1</v>
      </c>
      <c r="BM16" s="26">
        <v>8.2720588235294112</v>
      </c>
      <c r="BN16" s="43">
        <v>5</v>
      </c>
      <c r="BO16" s="105">
        <f t="shared" si="25"/>
        <v>-2.3308823529411775</v>
      </c>
      <c r="BP16" s="28" t="s">
        <v>191</v>
      </c>
      <c r="BQ16" s="28" t="s">
        <v>192</v>
      </c>
      <c r="BR16" s="28" t="s">
        <v>193</v>
      </c>
    </row>
    <row r="17" spans="1:70" s="28" customFormat="1" ht="15" hidden="1" customHeight="1" x14ac:dyDescent="0.25">
      <c r="A17" s="33">
        <v>14</v>
      </c>
      <c r="B17" s="34" t="s">
        <v>179</v>
      </c>
      <c r="C17" s="34" t="s">
        <v>107</v>
      </c>
      <c r="D17" s="34" t="s">
        <v>23</v>
      </c>
      <c r="E17" s="42" t="s">
        <v>78</v>
      </c>
      <c r="F17" s="23">
        <f>VLOOKUP(B17,'[1]TD MATHS 3'!B:K,10,FALSE)</f>
        <v>12</v>
      </c>
      <c r="G17" s="23">
        <v>2</v>
      </c>
      <c r="H17" s="23"/>
      <c r="I17" s="26">
        <f t="shared" si="6"/>
        <v>7</v>
      </c>
      <c r="J17" s="23">
        <f>VLOOKUP(B17,'[1]TD PHYS 3'!B:K,10,FALSE)</f>
        <v>16.5</v>
      </c>
      <c r="K17" s="23">
        <v>6.25</v>
      </c>
      <c r="L17" s="23" t="e">
        <f>VLOOKUP(B17,[2]S3!$B:$L,10,FALSE)</f>
        <v>#N/A</v>
      </c>
      <c r="M17" s="26" t="e">
        <f t="shared" si="7"/>
        <v>#N/A</v>
      </c>
      <c r="N17" s="26" t="e">
        <f t="shared" si="8"/>
        <v>#N/A</v>
      </c>
      <c r="O17" s="23">
        <f>VLOOKUP(B17,'[1]TD PHYS 4'!B:K,10,FALSE)</f>
        <v>13.5</v>
      </c>
      <c r="P17" s="23">
        <v>2.5</v>
      </c>
      <c r="Q17" s="23"/>
      <c r="R17" s="26">
        <f t="shared" si="9"/>
        <v>8</v>
      </c>
      <c r="S17" s="23">
        <f>VLOOKUP(B17,'[1]TD CHIMIE'!B:K,10,FALSE)</f>
        <v>14</v>
      </c>
      <c r="T17" s="23">
        <v>2.75</v>
      </c>
      <c r="U17" s="23"/>
      <c r="V17" s="23">
        <f>VLOOKUP(B17,'[1]TD CHIMIE'!B:F,5,FALSE)</f>
        <v>2</v>
      </c>
      <c r="W17" s="24">
        <f t="shared" si="10"/>
        <v>8.375</v>
      </c>
      <c r="X17" s="24">
        <f t="shared" si="0"/>
        <v>8.1875</v>
      </c>
      <c r="Y17" s="23" t="str">
        <f>VLOOKUP(B17,'[1]TD MATHS 4'!B:K,10,FALSE)</f>
        <v>12.00</v>
      </c>
      <c r="Z17" s="23">
        <v>12.25</v>
      </c>
      <c r="AA17" s="23"/>
      <c r="AB17" s="26">
        <f t="shared" si="27"/>
        <v>12.125</v>
      </c>
      <c r="AC17" s="23">
        <f>VLOOKUP(B17,'[1]TP INFO'!B:J,9,FALSE)</f>
        <v>12.5</v>
      </c>
      <c r="AD17" s="23">
        <f>VLOOKUP(B17,'[1]TP PHYS 3'!B:J,9,FALSE)</f>
        <v>10</v>
      </c>
      <c r="AE17" s="23"/>
      <c r="AF17" s="23">
        <f>VLOOKUP(B17,'[1]EX DESSIN'!B:J,9,FALSE)</f>
        <v>18.5</v>
      </c>
      <c r="AG17" s="23"/>
      <c r="AH17" s="26">
        <f t="shared" si="26"/>
        <v>18.5</v>
      </c>
      <c r="AI17" s="26">
        <f t="shared" si="11"/>
        <v>13.05</v>
      </c>
      <c r="AJ17" s="23"/>
      <c r="AK17" s="23">
        <v>9</v>
      </c>
      <c r="AL17" s="23"/>
      <c r="AM17" s="23"/>
      <c r="AN17" s="23">
        <v>5</v>
      </c>
      <c r="AO17" s="23"/>
      <c r="AP17" s="26">
        <f t="shared" si="12"/>
        <v>7</v>
      </c>
      <c r="AQ17" s="23">
        <v>14.75</v>
      </c>
      <c r="AR17" s="23"/>
      <c r="AS17" s="23"/>
      <c r="AT17" s="26" t="e">
        <f t="shared" si="1"/>
        <v>#N/A</v>
      </c>
      <c r="AU17" s="43" t="e">
        <f t="shared" si="13"/>
        <v>#N/A</v>
      </c>
      <c r="AV17" s="26" t="s">
        <v>196</v>
      </c>
      <c r="AW17" s="43" t="e">
        <v>#N/A</v>
      </c>
      <c r="AX17" s="29">
        <f t="shared" si="2"/>
        <v>0</v>
      </c>
      <c r="AY17" s="29" t="e">
        <f t="shared" si="3"/>
        <v>#N/A</v>
      </c>
      <c r="AZ17" s="29" t="e">
        <f t="shared" si="4"/>
        <v>#N/A</v>
      </c>
      <c r="BA17" s="29">
        <f t="shared" si="5"/>
        <v>0</v>
      </c>
      <c r="BB17" s="29">
        <f t="shared" si="14"/>
        <v>0</v>
      </c>
      <c r="BC17" s="29">
        <f t="shared" si="15"/>
        <v>0</v>
      </c>
      <c r="BD17" s="29">
        <f t="shared" si="16"/>
        <v>4</v>
      </c>
      <c r="BE17" s="29">
        <f t="shared" si="17"/>
        <v>2</v>
      </c>
      <c r="BF17" s="29">
        <f t="shared" si="18"/>
        <v>1</v>
      </c>
      <c r="BG17" s="29">
        <f t="shared" si="19"/>
        <v>2</v>
      </c>
      <c r="BH17" s="29">
        <f t="shared" si="20"/>
        <v>9</v>
      </c>
      <c r="BI17" s="29">
        <f t="shared" si="21"/>
        <v>0</v>
      </c>
      <c r="BJ17" s="29">
        <f t="shared" si="22"/>
        <v>0</v>
      </c>
      <c r="BK17" s="29">
        <f t="shared" si="23"/>
        <v>0</v>
      </c>
      <c r="BL17" s="29">
        <f t="shared" si="24"/>
        <v>1</v>
      </c>
      <c r="BM17" s="26">
        <v>8.3235294117647065</v>
      </c>
      <c r="BN17" s="43">
        <v>10</v>
      </c>
      <c r="BO17" s="105" t="e">
        <f t="shared" si="25"/>
        <v>#N/A</v>
      </c>
      <c r="BP17" s="106" t="s">
        <v>194</v>
      </c>
      <c r="BQ17" s="106" t="s">
        <v>194</v>
      </c>
      <c r="BR17" s="28" t="s">
        <v>193</v>
      </c>
    </row>
    <row r="18" spans="1:70" s="28" customFormat="1" ht="15" hidden="1" customHeight="1" x14ac:dyDescent="0.25">
      <c r="A18" s="33">
        <v>15</v>
      </c>
      <c r="B18" s="34" t="s">
        <v>108</v>
      </c>
      <c r="C18" s="34" t="s">
        <v>109</v>
      </c>
      <c r="D18" s="34" t="s">
        <v>56</v>
      </c>
      <c r="E18" s="42" t="s">
        <v>78</v>
      </c>
      <c r="F18" s="23">
        <f>VLOOKUP(B18,'[1]TD MATHS 3'!B:K,10,FALSE)</f>
        <v>14</v>
      </c>
      <c r="G18" s="23">
        <v>2.5</v>
      </c>
      <c r="H18" s="23"/>
      <c r="I18" s="26">
        <f t="shared" si="6"/>
        <v>8.25</v>
      </c>
      <c r="J18" s="23">
        <f>VLOOKUP(B18,'[1]TD PHYS 3'!B:K,10,FALSE)</f>
        <v>14.5</v>
      </c>
      <c r="K18" s="23">
        <v>8</v>
      </c>
      <c r="L18" s="23">
        <f>VLOOKUP(B18,[2]S3!$B:$L,10,FALSE)</f>
        <v>8</v>
      </c>
      <c r="M18" s="26">
        <f t="shared" si="7"/>
        <v>11.25</v>
      </c>
      <c r="N18" s="26">
        <f t="shared" si="8"/>
        <v>9.4499999999999993</v>
      </c>
      <c r="O18" s="23">
        <f>VLOOKUP(B18,'[1]TD PHYS 4'!B:K,10,FALSE)</f>
        <v>12</v>
      </c>
      <c r="P18" s="23">
        <v>4.5</v>
      </c>
      <c r="Q18" s="23"/>
      <c r="R18" s="26">
        <f t="shared" si="9"/>
        <v>8.25</v>
      </c>
      <c r="S18" s="23">
        <f>VLOOKUP(B18,'[1]TD CHIMIE'!B:K,10,FALSE)</f>
        <v>14</v>
      </c>
      <c r="T18" s="23">
        <v>6</v>
      </c>
      <c r="U18" s="23"/>
      <c r="V18" s="23">
        <f>VLOOKUP(B18,'[1]TD CHIMIE'!B:F,5,FALSE)</f>
        <v>2</v>
      </c>
      <c r="W18" s="55">
        <f t="shared" si="10"/>
        <v>10</v>
      </c>
      <c r="X18" s="24">
        <f t="shared" si="0"/>
        <v>9.125</v>
      </c>
      <c r="Y18" s="23" t="str">
        <f>VLOOKUP(B18,'[1]TD MATHS 4'!B:K,10,FALSE)</f>
        <v>10.5</v>
      </c>
      <c r="Z18" s="23">
        <v>13.5</v>
      </c>
      <c r="AA18" s="23"/>
      <c r="AB18" s="26">
        <f t="shared" si="27"/>
        <v>12</v>
      </c>
      <c r="AC18" s="23">
        <f>VLOOKUP(B18,'[1]TP INFO'!B:J,9,FALSE)</f>
        <v>12</v>
      </c>
      <c r="AD18" s="23">
        <f>VLOOKUP(B18,'[1]TP PHYS 3'!B:J,9,FALSE)</f>
        <v>12</v>
      </c>
      <c r="AE18" s="23"/>
      <c r="AF18" s="23">
        <f>VLOOKUP(B18,'[1]EX DESSIN'!B:J,9,FALSE)</f>
        <v>13.5</v>
      </c>
      <c r="AG18" s="23"/>
      <c r="AH18" s="26">
        <f t="shared" si="26"/>
        <v>13.5</v>
      </c>
      <c r="AI18" s="26">
        <f t="shared" si="11"/>
        <v>12.3</v>
      </c>
      <c r="AJ18" s="23"/>
      <c r="AK18" s="23">
        <v>11</v>
      </c>
      <c r="AL18" s="23"/>
      <c r="AM18" s="23"/>
      <c r="AN18" s="23">
        <v>7</v>
      </c>
      <c r="AO18" s="23"/>
      <c r="AP18" s="26">
        <f t="shared" si="12"/>
        <v>9</v>
      </c>
      <c r="AQ18" s="23">
        <v>16.75</v>
      </c>
      <c r="AR18" s="23"/>
      <c r="AS18" s="23"/>
      <c r="AT18" s="26">
        <f t="shared" si="1"/>
        <v>10.588235294117647</v>
      </c>
      <c r="AU18" s="43">
        <f t="shared" si="13"/>
        <v>30</v>
      </c>
      <c r="AV18" s="26" t="s">
        <v>196</v>
      </c>
      <c r="AW18" s="43">
        <v>30</v>
      </c>
      <c r="AX18" s="29">
        <f t="shared" si="2"/>
        <v>0</v>
      </c>
      <c r="AY18" s="29">
        <f t="shared" si="3"/>
        <v>4</v>
      </c>
      <c r="AZ18" s="29">
        <f t="shared" si="4"/>
        <v>4</v>
      </c>
      <c r="BA18" s="29">
        <f t="shared" si="5"/>
        <v>0</v>
      </c>
      <c r="BB18" s="29">
        <f t="shared" si="14"/>
        <v>4</v>
      </c>
      <c r="BC18" s="29">
        <f t="shared" si="15"/>
        <v>4</v>
      </c>
      <c r="BD18" s="29">
        <f t="shared" si="16"/>
        <v>4</v>
      </c>
      <c r="BE18" s="29">
        <f t="shared" si="17"/>
        <v>2</v>
      </c>
      <c r="BF18" s="29">
        <f t="shared" si="18"/>
        <v>1</v>
      </c>
      <c r="BG18" s="29">
        <f t="shared" si="19"/>
        <v>2</v>
      </c>
      <c r="BH18" s="29">
        <f t="shared" si="20"/>
        <v>9</v>
      </c>
      <c r="BI18" s="29">
        <f t="shared" si="21"/>
        <v>0</v>
      </c>
      <c r="BJ18" s="29">
        <f t="shared" si="22"/>
        <v>0</v>
      </c>
      <c r="BK18" s="29">
        <f t="shared" si="23"/>
        <v>0</v>
      </c>
      <c r="BL18" s="29">
        <f t="shared" si="24"/>
        <v>1</v>
      </c>
      <c r="BM18" s="26">
        <v>10.183823529411764</v>
      </c>
      <c r="BN18" s="43">
        <v>30</v>
      </c>
      <c r="BO18" s="105">
        <f t="shared" si="25"/>
        <v>-0.40441176470588225</v>
      </c>
      <c r="BP18" s="106" t="s">
        <v>194</v>
      </c>
      <c r="BQ18" s="106" t="s">
        <v>194</v>
      </c>
      <c r="BR18" s="28" t="s">
        <v>195</v>
      </c>
    </row>
    <row r="19" spans="1:70" s="28" customFormat="1" ht="15" hidden="1" customHeight="1" x14ac:dyDescent="0.25">
      <c r="A19" s="33">
        <v>16</v>
      </c>
      <c r="B19" s="34" t="s">
        <v>110</v>
      </c>
      <c r="C19" s="34" t="s">
        <v>111</v>
      </c>
      <c r="D19" s="34" t="s">
        <v>63</v>
      </c>
      <c r="E19" s="42" t="s">
        <v>78</v>
      </c>
      <c r="F19" s="23"/>
      <c r="G19" s="23"/>
      <c r="H19" s="23"/>
      <c r="I19" s="26">
        <f t="shared" si="6"/>
        <v>0</v>
      </c>
      <c r="J19" s="23">
        <f>VLOOKUP(B19,'[1]TD PHYS 3'!B:K,10,FALSE)</f>
        <v>0</v>
      </c>
      <c r="K19" s="23"/>
      <c r="L19" s="23">
        <f>VLOOKUP(B19,[2]S3!$B:$L,10,FALSE)</f>
        <v>0</v>
      </c>
      <c r="M19" s="26">
        <f t="shared" si="7"/>
        <v>0</v>
      </c>
      <c r="N19" s="26">
        <f t="shared" si="8"/>
        <v>0</v>
      </c>
      <c r="O19" s="23">
        <f>VLOOKUP(B19,'[1]TD PHYS 4'!B:K,10,FALSE)</f>
        <v>0</v>
      </c>
      <c r="P19" s="23"/>
      <c r="Q19" s="23"/>
      <c r="R19" s="26">
        <f t="shared" si="9"/>
        <v>0</v>
      </c>
      <c r="S19" s="23">
        <f>VLOOKUP(B19,'[1]TD CHIMIE'!B:K,10,FALSE)</f>
        <v>0</v>
      </c>
      <c r="T19" s="23"/>
      <c r="U19" s="23"/>
      <c r="V19" s="23">
        <f>VLOOKUP(B19,'[1]TD CHIMIE'!B:F,5,FALSE)</f>
        <v>0</v>
      </c>
      <c r="W19" s="24">
        <f t="shared" si="10"/>
        <v>0</v>
      </c>
      <c r="X19" s="24">
        <f t="shared" si="0"/>
        <v>0</v>
      </c>
      <c r="Y19" s="23">
        <f>VLOOKUP(B19,'[1]TD MATHS 4'!B:K,10,FALSE)</f>
        <v>0</v>
      </c>
      <c r="Z19" s="23"/>
      <c r="AA19" s="23"/>
      <c r="AB19" s="26">
        <f t="shared" si="27"/>
        <v>0</v>
      </c>
      <c r="AC19" s="23">
        <f>VLOOKUP(B19,[1]Feuil11!B:AD,29,FALSE)</f>
        <v>0</v>
      </c>
      <c r="AD19" s="23">
        <f>VLOOKUP(B19,[1]Feuil11!C:AE,29,FALSE)</f>
        <v>11.5</v>
      </c>
      <c r="AE19" s="23"/>
      <c r="AF19" s="23">
        <f>VLOOKUP(B19,'[1]EX DESSIN'!B:J,9,FALSE)</f>
        <v>0</v>
      </c>
      <c r="AG19" s="23"/>
      <c r="AH19" s="26">
        <f t="shared" si="26"/>
        <v>0</v>
      </c>
      <c r="AI19" s="26">
        <f t="shared" si="11"/>
        <v>2.2999999999999998</v>
      </c>
      <c r="AJ19" s="23"/>
      <c r="AK19" s="23"/>
      <c r="AL19" s="23"/>
      <c r="AM19" s="23"/>
      <c r="AN19" s="23"/>
      <c r="AO19" s="23"/>
      <c r="AP19" s="26">
        <f t="shared" si="12"/>
        <v>0</v>
      </c>
      <c r="AQ19" s="23"/>
      <c r="AR19" s="23"/>
      <c r="AS19" s="23"/>
      <c r="AT19" s="26">
        <f t="shared" si="1"/>
        <v>0.67647058823529416</v>
      </c>
      <c r="AU19" s="43">
        <f t="shared" si="13"/>
        <v>1</v>
      </c>
      <c r="AV19" s="26" t="s">
        <v>196</v>
      </c>
      <c r="AW19" s="43">
        <v>1</v>
      </c>
      <c r="AX19" s="29">
        <f t="shared" si="2"/>
        <v>0</v>
      </c>
      <c r="AY19" s="29">
        <f t="shared" si="3"/>
        <v>0</v>
      </c>
      <c r="AZ19" s="29">
        <f t="shared" si="4"/>
        <v>0</v>
      </c>
      <c r="BA19" s="29">
        <f t="shared" si="5"/>
        <v>0</v>
      </c>
      <c r="BB19" s="29">
        <f t="shared" si="14"/>
        <v>0</v>
      </c>
      <c r="BC19" s="29">
        <f t="shared" si="15"/>
        <v>0</v>
      </c>
      <c r="BD19" s="29">
        <f t="shared" si="16"/>
        <v>0</v>
      </c>
      <c r="BE19" s="29">
        <f t="shared" si="17"/>
        <v>0</v>
      </c>
      <c r="BF19" s="29">
        <f t="shared" si="18"/>
        <v>1</v>
      </c>
      <c r="BG19" s="29">
        <f t="shared" si="19"/>
        <v>0</v>
      </c>
      <c r="BH19" s="29">
        <f t="shared" si="20"/>
        <v>1</v>
      </c>
      <c r="BI19" s="29">
        <f t="shared" si="21"/>
        <v>0</v>
      </c>
      <c r="BJ19" s="29">
        <f t="shared" si="22"/>
        <v>0</v>
      </c>
      <c r="BK19" s="29">
        <f t="shared" si="23"/>
        <v>0</v>
      </c>
      <c r="BL19" s="29">
        <f t="shared" si="24"/>
        <v>0</v>
      </c>
      <c r="BM19" s="26">
        <v>8.7941176470588243</v>
      </c>
      <c r="BN19" s="43">
        <v>13</v>
      </c>
      <c r="BO19" s="105">
        <f t="shared" si="25"/>
        <v>8.1176470588235308</v>
      </c>
      <c r="BP19" s="106" t="s">
        <v>194</v>
      </c>
      <c r="BQ19" s="106" t="s">
        <v>194</v>
      </c>
      <c r="BR19" s="28" t="s">
        <v>195</v>
      </c>
    </row>
    <row r="20" spans="1:70" s="28" customFormat="1" ht="15" hidden="1" customHeight="1" x14ac:dyDescent="0.25">
      <c r="A20" s="33">
        <v>17</v>
      </c>
      <c r="B20" s="34" t="s">
        <v>112</v>
      </c>
      <c r="C20" s="34" t="s">
        <v>113</v>
      </c>
      <c r="D20" s="34" t="s">
        <v>66</v>
      </c>
      <c r="E20" s="42" t="s">
        <v>78</v>
      </c>
      <c r="F20" s="23">
        <f>VLOOKUP(B20,'[1]TD MATHS 3'!B:K,10,FALSE)</f>
        <v>14</v>
      </c>
      <c r="G20" s="23">
        <v>1.5</v>
      </c>
      <c r="H20" s="23"/>
      <c r="I20" s="26">
        <f t="shared" si="6"/>
        <v>7.75</v>
      </c>
      <c r="J20" s="23">
        <f>VLOOKUP(B20,'[1]TD PHYS 3'!B:K,10,FALSE)</f>
        <v>14</v>
      </c>
      <c r="K20" s="23">
        <v>8.5</v>
      </c>
      <c r="L20" s="23">
        <f>VLOOKUP(B20,[2]S3!$B:$L,10,FALSE)</f>
        <v>8.5</v>
      </c>
      <c r="M20" s="26">
        <f t="shared" si="7"/>
        <v>11.25</v>
      </c>
      <c r="N20" s="26">
        <f t="shared" si="8"/>
        <v>9.15</v>
      </c>
      <c r="O20" s="23">
        <f>VLOOKUP(B20,'[1]TD PHYS 4'!B:K,10,FALSE)</f>
        <v>14</v>
      </c>
      <c r="P20" s="23">
        <v>6</v>
      </c>
      <c r="Q20" s="23"/>
      <c r="R20" s="26">
        <f t="shared" si="9"/>
        <v>10</v>
      </c>
      <c r="S20" s="23">
        <f>VLOOKUP(B20,'[1]TD CHIMIE'!B:K,10,FALSE)</f>
        <v>15</v>
      </c>
      <c r="T20" s="23">
        <v>5</v>
      </c>
      <c r="U20" s="23"/>
      <c r="V20" s="23">
        <f>VLOOKUP(B20,'[1]TD CHIMIE'!B:F,5,FALSE)</f>
        <v>2</v>
      </c>
      <c r="W20" s="55">
        <f t="shared" si="10"/>
        <v>10</v>
      </c>
      <c r="X20" s="24">
        <f t="shared" si="0"/>
        <v>10</v>
      </c>
      <c r="Y20" s="23" t="str">
        <f>VLOOKUP(B20,'[1]TD MATHS 4'!B:K,10,FALSE)</f>
        <v>9.75</v>
      </c>
      <c r="Z20" s="23">
        <v>10.75</v>
      </c>
      <c r="AA20" s="23"/>
      <c r="AB20" s="26">
        <f t="shared" si="27"/>
        <v>10.25</v>
      </c>
      <c r="AC20" s="23">
        <f>VLOOKUP(B20,'[1]TP INFO'!B:J,9,FALSE)</f>
        <v>12</v>
      </c>
      <c r="AD20" s="23">
        <f>VLOOKUP(B20,'[1]TP PHYS 3'!B:J,9,FALSE)</f>
        <v>11.5</v>
      </c>
      <c r="AE20" s="23"/>
      <c r="AF20" s="23">
        <f>VLOOKUP(B20,'[1]EX DESSIN'!B:J,9,FALSE)</f>
        <v>10.5</v>
      </c>
      <c r="AG20" s="23"/>
      <c r="AH20" s="26">
        <f t="shared" si="26"/>
        <v>10.5</v>
      </c>
      <c r="AI20" s="26">
        <f t="shared" si="11"/>
        <v>10.9</v>
      </c>
      <c r="AJ20" s="23"/>
      <c r="AK20" s="23">
        <v>12.5</v>
      </c>
      <c r="AL20" s="23"/>
      <c r="AM20" s="23"/>
      <c r="AN20" s="23">
        <v>3</v>
      </c>
      <c r="AO20" s="23"/>
      <c r="AP20" s="26">
        <f t="shared" si="12"/>
        <v>7.75</v>
      </c>
      <c r="AQ20" s="23">
        <v>13</v>
      </c>
      <c r="AR20" s="23"/>
      <c r="AS20" s="23"/>
      <c r="AT20" s="26">
        <f t="shared" si="1"/>
        <v>9.9264705882352935</v>
      </c>
      <c r="AU20" s="43">
        <f t="shared" si="13"/>
        <v>22</v>
      </c>
      <c r="AV20" s="26" t="s">
        <v>186</v>
      </c>
      <c r="AW20" s="43">
        <v>30</v>
      </c>
      <c r="AX20" s="29">
        <f t="shared" si="2"/>
        <v>0</v>
      </c>
      <c r="AY20" s="29">
        <f t="shared" si="3"/>
        <v>4</v>
      </c>
      <c r="AZ20" s="29">
        <f t="shared" si="4"/>
        <v>4</v>
      </c>
      <c r="BA20" s="29">
        <f t="shared" si="5"/>
        <v>4</v>
      </c>
      <c r="BB20" s="29">
        <f t="shared" si="14"/>
        <v>4</v>
      </c>
      <c r="BC20" s="29">
        <f t="shared" si="15"/>
        <v>8</v>
      </c>
      <c r="BD20" s="29">
        <f t="shared" si="16"/>
        <v>4</v>
      </c>
      <c r="BE20" s="29">
        <f t="shared" si="17"/>
        <v>2</v>
      </c>
      <c r="BF20" s="29">
        <f t="shared" si="18"/>
        <v>1</v>
      </c>
      <c r="BG20" s="29">
        <f t="shared" si="19"/>
        <v>2</v>
      </c>
      <c r="BH20" s="29">
        <f t="shared" si="20"/>
        <v>9</v>
      </c>
      <c r="BI20" s="29">
        <f t="shared" si="21"/>
        <v>0</v>
      </c>
      <c r="BJ20" s="29">
        <f t="shared" si="22"/>
        <v>0</v>
      </c>
      <c r="BK20" s="29">
        <f t="shared" si="23"/>
        <v>0</v>
      </c>
      <c r="BL20" s="29">
        <f t="shared" si="24"/>
        <v>1</v>
      </c>
      <c r="BM20" s="26">
        <v>12.147058823529411</v>
      </c>
      <c r="BN20" s="43">
        <v>30</v>
      </c>
      <c r="BO20" s="105">
        <f t="shared" si="25"/>
        <v>2.2205882352941178</v>
      </c>
      <c r="BP20" s="106" t="s">
        <v>194</v>
      </c>
      <c r="BQ20" s="106" t="s">
        <v>194</v>
      </c>
      <c r="BR20" s="28" t="s">
        <v>195</v>
      </c>
    </row>
    <row r="21" spans="1:70" s="28" customFormat="1" ht="15" hidden="1" customHeight="1" x14ac:dyDescent="0.25">
      <c r="A21" s="33">
        <v>18</v>
      </c>
      <c r="B21" s="34" t="s">
        <v>114</v>
      </c>
      <c r="C21" s="34" t="s">
        <v>115</v>
      </c>
      <c r="D21" s="34" t="s">
        <v>116</v>
      </c>
      <c r="E21" s="42" t="s">
        <v>78</v>
      </c>
      <c r="F21" s="23">
        <f>VLOOKUP(B21,'[1]TD MATHS 3'!B:K,10,FALSE)</f>
        <v>10</v>
      </c>
      <c r="G21" s="23">
        <v>1</v>
      </c>
      <c r="H21" s="23"/>
      <c r="I21" s="26">
        <f t="shared" si="6"/>
        <v>5.5</v>
      </c>
      <c r="J21" s="23">
        <f>VLOOKUP(B21,'[1]TD PHYS 3'!B:K,10,FALSE)</f>
        <v>12.5</v>
      </c>
      <c r="K21" s="23">
        <v>3.5</v>
      </c>
      <c r="L21" s="23">
        <f>VLOOKUP(B21,[2]S3!$B:$L,10,FALSE)</f>
        <v>3.5</v>
      </c>
      <c r="M21" s="26">
        <f t="shared" si="7"/>
        <v>8</v>
      </c>
      <c r="N21" s="26">
        <f t="shared" si="8"/>
        <v>6.5</v>
      </c>
      <c r="O21" s="23">
        <f>VLOOKUP(B21,'[1]TD PHYS 4'!B:K,10,FALSE)</f>
        <v>10</v>
      </c>
      <c r="P21" s="23">
        <v>1.5</v>
      </c>
      <c r="Q21" s="23"/>
      <c r="R21" s="26">
        <f t="shared" si="9"/>
        <v>5.75</v>
      </c>
      <c r="S21" s="23">
        <f>VLOOKUP(B21,'[1]TD CHIMIE'!B:K,10,FALSE)</f>
        <v>15</v>
      </c>
      <c r="T21" s="23">
        <v>5</v>
      </c>
      <c r="U21" s="23"/>
      <c r="V21" s="23">
        <f>VLOOKUP(B21,'[1]TD CHIMIE'!B:F,5,FALSE)</f>
        <v>2</v>
      </c>
      <c r="W21" s="55">
        <f t="shared" si="10"/>
        <v>10</v>
      </c>
      <c r="X21" s="24">
        <f t="shared" si="0"/>
        <v>7.875</v>
      </c>
      <c r="Y21" s="23" t="str">
        <f>VLOOKUP(B21,'[1]TD MATHS 4'!B:K,10,FALSE)</f>
        <v>8.00</v>
      </c>
      <c r="Z21" s="23">
        <v>8.75</v>
      </c>
      <c r="AA21" s="23"/>
      <c r="AB21" s="26">
        <f t="shared" si="27"/>
        <v>8.375</v>
      </c>
      <c r="AC21" s="23">
        <f>VLOOKUP(B21,'[1]TP INFO'!B:J,9,FALSE)</f>
        <v>11.5</v>
      </c>
      <c r="AD21" s="23">
        <f>VLOOKUP(B21,'[1]TP PHYS 3'!B:J,9,FALSE)</f>
        <v>11.25</v>
      </c>
      <c r="AE21" s="23"/>
      <c r="AF21" s="23">
        <f>VLOOKUP(B21,'[1]EX DESSIN'!B:J,9,FALSE)</f>
        <v>5</v>
      </c>
      <c r="AG21" s="23"/>
      <c r="AH21" s="26">
        <f t="shared" si="26"/>
        <v>5</v>
      </c>
      <c r="AI21" s="26">
        <f t="shared" si="11"/>
        <v>8.9</v>
      </c>
      <c r="AJ21" s="23"/>
      <c r="AK21" s="23">
        <v>6</v>
      </c>
      <c r="AL21" s="23"/>
      <c r="AM21" s="23"/>
      <c r="AN21" s="23">
        <v>3</v>
      </c>
      <c r="AO21" s="23"/>
      <c r="AP21" s="26">
        <f t="shared" si="12"/>
        <v>4.5</v>
      </c>
      <c r="AQ21" s="23">
        <v>16.25</v>
      </c>
      <c r="AR21" s="23"/>
      <c r="AS21" s="23"/>
      <c r="AT21" s="26">
        <f t="shared" si="1"/>
        <v>7.867647058823529</v>
      </c>
      <c r="AU21" s="43">
        <f t="shared" si="13"/>
        <v>8</v>
      </c>
      <c r="AV21" s="26" t="s">
        <v>196</v>
      </c>
      <c r="AW21" s="43">
        <v>8</v>
      </c>
      <c r="AX21" s="29">
        <f t="shared" si="2"/>
        <v>0</v>
      </c>
      <c r="AY21" s="29">
        <f t="shared" si="3"/>
        <v>0</v>
      </c>
      <c r="AZ21" s="29">
        <f t="shared" si="4"/>
        <v>0</v>
      </c>
      <c r="BA21" s="29">
        <f t="shared" si="5"/>
        <v>0</v>
      </c>
      <c r="BB21" s="29">
        <f t="shared" si="14"/>
        <v>4</v>
      </c>
      <c r="BC21" s="29">
        <f t="shared" si="15"/>
        <v>4</v>
      </c>
      <c r="BD21" s="29">
        <f t="shared" si="16"/>
        <v>0</v>
      </c>
      <c r="BE21" s="29">
        <f t="shared" si="17"/>
        <v>2</v>
      </c>
      <c r="BF21" s="29">
        <f t="shared" si="18"/>
        <v>1</v>
      </c>
      <c r="BG21" s="29">
        <f t="shared" si="19"/>
        <v>0</v>
      </c>
      <c r="BH21" s="29">
        <f t="shared" si="20"/>
        <v>3</v>
      </c>
      <c r="BI21" s="29">
        <f t="shared" si="21"/>
        <v>0</v>
      </c>
      <c r="BJ21" s="29">
        <f t="shared" si="22"/>
        <v>0</v>
      </c>
      <c r="BK21" s="29">
        <f t="shared" si="23"/>
        <v>0</v>
      </c>
      <c r="BL21" s="29">
        <f t="shared" si="24"/>
        <v>1</v>
      </c>
      <c r="BM21" s="26">
        <v>10.316176470588236</v>
      </c>
      <c r="BN21" s="43">
        <v>30</v>
      </c>
      <c r="BO21" s="105">
        <f t="shared" si="25"/>
        <v>2.4485294117647065</v>
      </c>
      <c r="BP21" s="106" t="s">
        <v>194</v>
      </c>
      <c r="BQ21" s="106" t="s">
        <v>194</v>
      </c>
      <c r="BR21" s="28" t="s">
        <v>195</v>
      </c>
    </row>
    <row r="22" spans="1:70" s="28" customFormat="1" ht="15" hidden="1" customHeight="1" x14ac:dyDescent="0.25">
      <c r="A22" s="33">
        <v>19</v>
      </c>
      <c r="B22" s="34" t="s">
        <v>117</v>
      </c>
      <c r="C22" s="34" t="s">
        <v>118</v>
      </c>
      <c r="D22" s="34" t="s">
        <v>119</v>
      </c>
      <c r="E22" s="42" t="s">
        <v>78</v>
      </c>
      <c r="F22" s="23">
        <f>VLOOKUP(B22,'[1]TD MATHS 3'!B:K,10,FALSE)</f>
        <v>13</v>
      </c>
      <c r="G22" s="23">
        <v>4.5</v>
      </c>
      <c r="H22" s="23"/>
      <c r="I22" s="26">
        <f t="shared" si="6"/>
        <v>8.75</v>
      </c>
      <c r="J22" s="23">
        <f>VLOOKUP(B22,'[1]TD PHYS 3'!B:K,10,FALSE)</f>
        <v>11</v>
      </c>
      <c r="K22" s="23">
        <v>7</v>
      </c>
      <c r="L22" s="23">
        <f>VLOOKUP(B22,[2]S3!$B:$L,10,FALSE)</f>
        <v>7</v>
      </c>
      <c r="M22" s="26">
        <f t="shared" si="7"/>
        <v>9</v>
      </c>
      <c r="N22" s="26">
        <f t="shared" si="8"/>
        <v>8.85</v>
      </c>
      <c r="O22" s="23">
        <f>VLOOKUP(B22,'[1]TD PHYS 4'!B:K,10,FALSE)</f>
        <v>10</v>
      </c>
      <c r="P22" s="23">
        <v>3</v>
      </c>
      <c r="Q22" s="23"/>
      <c r="R22" s="26">
        <f t="shared" si="9"/>
        <v>6.5</v>
      </c>
      <c r="S22" s="23">
        <f>VLOOKUP(B22,'[1]TD CHIMIE'!B:K,10,FALSE)</f>
        <v>14</v>
      </c>
      <c r="T22" s="23">
        <v>6</v>
      </c>
      <c r="U22" s="23"/>
      <c r="V22" s="23">
        <f>VLOOKUP(B22,'[1]TD CHIMIE'!B:F,5,FALSE)</f>
        <v>2</v>
      </c>
      <c r="W22" s="55">
        <f t="shared" si="10"/>
        <v>10</v>
      </c>
      <c r="X22" s="24">
        <f t="shared" si="0"/>
        <v>8.25</v>
      </c>
      <c r="Y22" s="23" t="str">
        <f>VLOOKUP(B22,'[1]TD MATHS 4'!B:K,10,FALSE)</f>
        <v>10.25</v>
      </c>
      <c r="Z22" s="23">
        <v>7.25</v>
      </c>
      <c r="AA22" s="23"/>
      <c r="AB22" s="26">
        <f t="shared" si="27"/>
        <v>8.75</v>
      </c>
      <c r="AC22" s="23">
        <f>VLOOKUP(B22,'[1]TP INFO'!B:J,9,FALSE)</f>
        <v>11.5</v>
      </c>
      <c r="AD22" s="23">
        <f>VLOOKUP(B22,'[1]TP PHYS 3'!B:J,9,FALSE)</f>
        <v>10.25</v>
      </c>
      <c r="AE22" s="23"/>
      <c r="AF22" s="23">
        <f>VLOOKUP(B22,'[1]EX DESSIN'!B:J,9,FALSE)</f>
        <v>6</v>
      </c>
      <c r="AG22" s="23"/>
      <c r="AH22" s="26">
        <f t="shared" si="26"/>
        <v>6</v>
      </c>
      <c r="AI22" s="26">
        <f t="shared" si="11"/>
        <v>9.0500000000000007</v>
      </c>
      <c r="AJ22" s="23"/>
      <c r="AK22" s="23">
        <v>12</v>
      </c>
      <c r="AL22" s="23"/>
      <c r="AM22" s="23"/>
      <c r="AN22" s="23">
        <v>5</v>
      </c>
      <c r="AO22" s="23"/>
      <c r="AP22" s="26">
        <f t="shared" si="12"/>
        <v>8.5</v>
      </c>
      <c r="AQ22" s="23">
        <v>17.5</v>
      </c>
      <c r="AR22" s="23"/>
      <c r="AS22" s="23"/>
      <c r="AT22" s="26">
        <f t="shared" si="1"/>
        <v>9.235294117647058</v>
      </c>
      <c r="AU22" s="43">
        <f t="shared" si="13"/>
        <v>8</v>
      </c>
      <c r="AV22" s="26" t="s">
        <v>186</v>
      </c>
      <c r="AW22" s="43">
        <v>30</v>
      </c>
      <c r="AX22" s="29">
        <f t="shared" si="2"/>
        <v>0</v>
      </c>
      <c r="AY22" s="29">
        <f t="shared" si="3"/>
        <v>0</v>
      </c>
      <c r="AZ22" s="29">
        <f t="shared" si="4"/>
        <v>0</v>
      </c>
      <c r="BA22" s="29">
        <f t="shared" si="5"/>
        <v>0</v>
      </c>
      <c r="BB22" s="29">
        <f t="shared" si="14"/>
        <v>4</v>
      </c>
      <c r="BC22" s="29">
        <f t="shared" si="15"/>
        <v>4</v>
      </c>
      <c r="BD22" s="29">
        <f t="shared" si="16"/>
        <v>0</v>
      </c>
      <c r="BE22" s="29">
        <f t="shared" si="17"/>
        <v>2</v>
      </c>
      <c r="BF22" s="29">
        <f t="shared" si="18"/>
        <v>1</v>
      </c>
      <c r="BG22" s="29">
        <f t="shared" si="19"/>
        <v>0</v>
      </c>
      <c r="BH22" s="29">
        <f t="shared" si="20"/>
        <v>3</v>
      </c>
      <c r="BI22" s="29">
        <f t="shared" si="21"/>
        <v>0</v>
      </c>
      <c r="BJ22" s="29">
        <f t="shared" si="22"/>
        <v>0</v>
      </c>
      <c r="BK22" s="29">
        <f t="shared" si="23"/>
        <v>0</v>
      </c>
      <c r="BL22" s="29">
        <f t="shared" si="24"/>
        <v>1</v>
      </c>
      <c r="BM22" s="26">
        <v>4.3088235294117645</v>
      </c>
      <c r="BN22" s="43">
        <v>8</v>
      </c>
      <c r="BO22" s="105">
        <f t="shared" si="25"/>
        <v>-4.9264705882352935</v>
      </c>
      <c r="BP22" s="106" t="s">
        <v>194</v>
      </c>
      <c r="BQ22" s="106" t="s">
        <v>194</v>
      </c>
      <c r="BR22" s="28" t="s">
        <v>195</v>
      </c>
    </row>
    <row r="23" spans="1:70" s="28" customFormat="1" ht="15" hidden="1" customHeight="1" x14ac:dyDescent="0.25">
      <c r="A23" s="33">
        <v>20</v>
      </c>
      <c r="B23" s="34" t="s">
        <v>120</v>
      </c>
      <c r="C23" s="34" t="s">
        <v>52</v>
      </c>
      <c r="D23" s="34" t="s">
        <v>121</v>
      </c>
      <c r="E23" s="42" t="s">
        <v>122</v>
      </c>
      <c r="F23" s="23">
        <f>VLOOKUP(B23,'[1]TD MATHS 3'!B:K,10,FALSE)</f>
        <v>17</v>
      </c>
      <c r="G23" s="23">
        <v>5.5</v>
      </c>
      <c r="H23" s="23"/>
      <c r="I23" s="26">
        <f t="shared" si="6"/>
        <v>11.25</v>
      </c>
      <c r="J23" s="23">
        <f>VLOOKUP(B23,'[1]TD PHYS 3'!B:K,10,FALSE)</f>
        <v>14.25</v>
      </c>
      <c r="K23" s="23">
        <v>3.25</v>
      </c>
      <c r="L23" s="23">
        <f>VLOOKUP(B23,[2]S3!$B:$L,10,FALSE)</f>
        <v>3.25</v>
      </c>
      <c r="M23" s="26">
        <f t="shared" si="7"/>
        <v>8.75</v>
      </c>
      <c r="N23" s="26">
        <f t="shared" si="8"/>
        <v>10.25</v>
      </c>
      <c r="O23" s="23">
        <f>VLOOKUP(B23,'[1]TD PHYS 4'!B:K,10,FALSE)</f>
        <v>12</v>
      </c>
      <c r="P23" s="23">
        <v>1</v>
      </c>
      <c r="Q23" s="23"/>
      <c r="R23" s="26">
        <f t="shared" si="9"/>
        <v>6.5</v>
      </c>
      <c r="S23" s="23">
        <f>VLOOKUP(B23,'[1]TD CHIMIE'!B:K,10,FALSE)</f>
        <v>15</v>
      </c>
      <c r="T23" s="23">
        <v>5.5</v>
      </c>
      <c r="U23" s="23"/>
      <c r="V23" s="23">
        <f>VLOOKUP(B23,'[1]TD CHIMIE'!B:F,5,FALSE)</f>
        <v>2.5</v>
      </c>
      <c r="W23" s="24">
        <f t="shared" si="10"/>
        <v>10.25</v>
      </c>
      <c r="X23" s="24">
        <f t="shared" si="0"/>
        <v>8.375</v>
      </c>
      <c r="Y23" s="23">
        <f>VLOOKUP(B23,'[1]TD MATHS 4'!B:K,10,FALSE)</f>
        <v>14</v>
      </c>
      <c r="Z23" s="23">
        <v>14</v>
      </c>
      <c r="AA23" s="23"/>
      <c r="AB23" s="26">
        <f t="shared" si="27"/>
        <v>14</v>
      </c>
      <c r="AC23" s="23">
        <f>VLOOKUP(B23,'[1]TP INFO'!B:J,9,FALSE)</f>
        <v>16.5</v>
      </c>
      <c r="AD23" s="23">
        <f>VLOOKUP(B23,'[1]TP PHYS 3'!B:J,9,FALSE)</f>
        <v>13.5</v>
      </c>
      <c r="AE23" s="23"/>
      <c r="AF23" s="23">
        <f>VLOOKUP(B23,'[1]EX DESSIN'!B:J,9,FALSE)</f>
        <v>11</v>
      </c>
      <c r="AG23" s="23"/>
      <c r="AH23" s="26">
        <f t="shared" si="26"/>
        <v>11</v>
      </c>
      <c r="AI23" s="26">
        <f t="shared" si="11"/>
        <v>13.8</v>
      </c>
      <c r="AJ23" s="23"/>
      <c r="AK23" s="23">
        <v>14.5</v>
      </c>
      <c r="AL23" s="23"/>
      <c r="AM23" s="23"/>
      <c r="AN23" s="23">
        <v>5</v>
      </c>
      <c r="AO23" s="23"/>
      <c r="AP23" s="26">
        <f t="shared" si="12"/>
        <v>9.75</v>
      </c>
      <c r="AQ23" s="23">
        <v>15.5</v>
      </c>
      <c r="AR23" s="23"/>
      <c r="AS23" s="23"/>
      <c r="AT23" s="26">
        <f t="shared" si="1"/>
        <v>11.102941176470589</v>
      </c>
      <c r="AU23" s="43">
        <f t="shared" si="13"/>
        <v>30</v>
      </c>
      <c r="AV23" s="26" t="s">
        <v>196</v>
      </c>
      <c r="AW23" s="43">
        <v>30</v>
      </c>
      <c r="AX23" s="29">
        <f t="shared" si="2"/>
        <v>6</v>
      </c>
      <c r="AY23" s="29">
        <f t="shared" si="3"/>
        <v>0</v>
      </c>
      <c r="AZ23" s="29">
        <f t="shared" si="4"/>
        <v>10</v>
      </c>
      <c r="BA23" s="29">
        <f t="shared" si="5"/>
        <v>0</v>
      </c>
      <c r="BB23" s="29">
        <f t="shared" si="14"/>
        <v>4</v>
      </c>
      <c r="BC23" s="29">
        <f t="shared" si="15"/>
        <v>4</v>
      </c>
      <c r="BD23" s="29">
        <f t="shared" si="16"/>
        <v>4</v>
      </c>
      <c r="BE23" s="29">
        <f t="shared" si="17"/>
        <v>2</v>
      </c>
      <c r="BF23" s="29">
        <f t="shared" si="18"/>
        <v>1</v>
      </c>
      <c r="BG23" s="29">
        <f t="shared" si="19"/>
        <v>2</v>
      </c>
      <c r="BH23" s="29">
        <f t="shared" si="20"/>
        <v>9</v>
      </c>
      <c r="BI23" s="29">
        <f t="shared" si="21"/>
        <v>0</v>
      </c>
      <c r="BJ23" s="29">
        <f t="shared" si="22"/>
        <v>0</v>
      </c>
      <c r="BK23" s="29">
        <f t="shared" si="23"/>
        <v>0</v>
      </c>
      <c r="BL23" s="29">
        <f t="shared" si="24"/>
        <v>1</v>
      </c>
      <c r="BM23" s="26">
        <v>9.9558823529411757</v>
      </c>
      <c r="BN23" s="43">
        <v>16</v>
      </c>
      <c r="BO23" s="105">
        <f t="shared" si="25"/>
        <v>-1.147058823529413</v>
      </c>
      <c r="BP23" s="28" t="s">
        <v>191</v>
      </c>
      <c r="BQ23" s="28" t="s">
        <v>192</v>
      </c>
      <c r="BR23" s="28" t="s">
        <v>195</v>
      </c>
    </row>
    <row r="24" spans="1:70" s="28" customFormat="1" ht="16.5" hidden="1" customHeight="1" x14ac:dyDescent="0.25">
      <c r="A24" s="33">
        <v>21</v>
      </c>
      <c r="B24" s="34" t="s">
        <v>123</v>
      </c>
      <c r="C24" s="34" t="s">
        <v>53</v>
      </c>
      <c r="D24" s="34" t="s">
        <v>124</v>
      </c>
      <c r="E24" s="42" t="s">
        <v>122</v>
      </c>
      <c r="F24" s="23">
        <f>VLOOKUP(B24,'[1]TD MATHS 3'!B:K,10,FALSE)</f>
        <v>16.25</v>
      </c>
      <c r="G24" s="23">
        <v>5</v>
      </c>
      <c r="H24" s="23"/>
      <c r="I24" s="26">
        <f t="shared" si="6"/>
        <v>10.625</v>
      </c>
      <c r="J24" s="23">
        <f>VLOOKUP(B24,'[1]TD PHYS 3'!B:K,10,FALSE)</f>
        <v>13</v>
      </c>
      <c r="K24" s="23">
        <v>3.5</v>
      </c>
      <c r="L24" s="23">
        <f>VLOOKUP(B24,[2]S3!$B:$L,10,FALSE)</f>
        <v>3.5</v>
      </c>
      <c r="M24" s="26">
        <f t="shared" si="7"/>
        <v>8.25</v>
      </c>
      <c r="N24" s="26">
        <f t="shared" si="8"/>
        <v>9.6750000000000007</v>
      </c>
      <c r="O24" s="23">
        <f>VLOOKUP(B24,'[1]TD PHYS 4'!B:K,10,FALSE)</f>
        <v>12</v>
      </c>
      <c r="P24" s="23">
        <v>0</v>
      </c>
      <c r="Q24" s="23"/>
      <c r="R24" s="26">
        <f t="shared" si="9"/>
        <v>6</v>
      </c>
      <c r="S24" s="23">
        <f>VLOOKUP(B24,'[1]TD CHIMIE'!B:K,10,FALSE)</f>
        <v>15</v>
      </c>
      <c r="T24" s="23">
        <v>7.5</v>
      </c>
      <c r="U24" s="23"/>
      <c r="V24" s="23">
        <f>VLOOKUP(B24,'[1]TD CHIMIE'!B:F,5,FALSE)</f>
        <v>2.5</v>
      </c>
      <c r="W24" s="24">
        <f t="shared" si="10"/>
        <v>11.25</v>
      </c>
      <c r="X24" s="24">
        <f t="shared" si="0"/>
        <v>8.625</v>
      </c>
      <c r="Y24" s="23">
        <f>VLOOKUP(B24,'[1]TD MATHS 4'!B:K,10,FALSE)</f>
        <v>14</v>
      </c>
      <c r="Z24" s="23">
        <v>13.5</v>
      </c>
      <c r="AA24" s="23"/>
      <c r="AB24" s="26">
        <f t="shared" si="27"/>
        <v>13.75</v>
      </c>
      <c r="AC24" s="23">
        <f>VLOOKUP(B24,'[1]TP INFO'!B:J,9,FALSE)</f>
        <v>16.5</v>
      </c>
      <c r="AD24" s="23">
        <f>VLOOKUP(B24,'[1]TP PHYS 3'!B:J,9,FALSE)</f>
        <v>13.5</v>
      </c>
      <c r="AE24" s="23"/>
      <c r="AF24" s="23">
        <f>VLOOKUP(B24,'[1]EX DESSIN'!B:J,9,FALSE)</f>
        <v>12</v>
      </c>
      <c r="AG24" s="23"/>
      <c r="AH24" s="26">
        <f t="shared" si="26"/>
        <v>12</v>
      </c>
      <c r="AI24" s="26">
        <f t="shared" si="11"/>
        <v>13.9</v>
      </c>
      <c r="AJ24" s="23"/>
      <c r="AK24" s="23">
        <v>13</v>
      </c>
      <c r="AL24" s="23"/>
      <c r="AM24" s="23"/>
      <c r="AN24" s="23">
        <v>4</v>
      </c>
      <c r="AO24" s="23"/>
      <c r="AP24" s="26">
        <f t="shared" si="12"/>
        <v>8.5</v>
      </c>
      <c r="AQ24" s="23">
        <v>13.75</v>
      </c>
      <c r="AR24" s="23"/>
      <c r="AS24" s="23"/>
      <c r="AT24" s="26">
        <f t="shared" si="1"/>
        <v>10.772058823529411</v>
      </c>
      <c r="AU24" s="43">
        <f t="shared" si="13"/>
        <v>30</v>
      </c>
      <c r="AV24" s="26" t="s">
        <v>196</v>
      </c>
      <c r="AW24" s="43">
        <v>30</v>
      </c>
      <c r="AX24" s="29">
        <f t="shared" si="2"/>
        <v>6</v>
      </c>
      <c r="AY24" s="29">
        <f t="shared" si="3"/>
        <v>0</v>
      </c>
      <c r="AZ24" s="29">
        <f t="shared" si="4"/>
        <v>6</v>
      </c>
      <c r="BA24" s="29">
        <f t="shared" si="5"/>
        <v>0</v>
      </c>
      <c r="BB24" s="29">
        <f t="shared" si="14"/>
        <v>4</v>
      </c>
      <c r="BC24" s="29">
        <f t="shared" si="15"/>
        <v>4</v>
      </c>
      <c r="BD24" s="29">
        <f t="shared" si="16"/>
        <v>4</v>
      </c>
      <c r="BE24" s="29">
        <f t="shared" si="17"/>
        <v>2</v>
      </c>
      <c r="BF24" s="29">
        <f t="shared" si="18"/>
        <v>1</v>
      </c>
      <c r="BG24" s="29">
        <f t="shared" si="19"/>
        <v>2</v>
      </c>
      <c r="BH24" s="29">
        <f t="shared" si="20"/>
        <v>9</v>
      </c>
      <c r="BI24" s="29">
        <f t="shared" si="21"/>
        <v>0</v>
      </c>
      <c r="BJ24" s="29">
        <f t="shared" si="22"/>
        <v>0</v>
      </c>
      <c r="BK24" s="29">
        <f t="shared" si="23"/>
        <v>0</v>
      </c>
      <c r="BL24" s="29">
        <f t="shared" si="24"/>
        <v>1</v>
      </c>
      <c r="BM24" s="26">
        <v>11.932352941176472</v>
      </c>
      <c r="BN24" s="43">
        <v>30</v>
      </c>
      <c r="BO24" s="105">
        <f t="shared" si="25"/>
        <v>1.1602941176470605</v>
      </c>
      <c r="BP24" s="106" t="s">
        <v>194</v>
      </c>
      <c r="BQ24" s="106" t="s">
        <v>194</v>
      </c>
      <c r="BR24" s="28" t="s">
        <v>195</v>
      </c>
    </row>
    <row r="25" spans="1:70" s="28" customFormat="1" hidden="1" x14ac:dyDescent="0.25">
      <c r="A25" s="33">
        <v>22</v>
      </c>
      <c r="B25" s="34" t="s">
        <v>180</v>
      </c>
      <c r="C25" s="34" t="s">
        <v>125</v>
      </c>
      <c r="D25" s="34" t="s">
        <v>59</v>
      </c>
      <c r="E25" s="42" t="s">
        <v>122</v>
      </c>
      <c r="F25" s="23">
        <f>VLOOKUP(B25,'[1]TD MATHS 3'!B:K,10,FALSE)</f>
        <v>15.75</v>
      </c>
      <c r="G25" s="23">
        <v>6</v>
      </c>
      <c r="H25" s="23"/>
      <c r="I25" s="26">
        <f t="shared" si="6"/>
        <v>10.875</v>
      </c>
      <c r="J25" s="23">
        <f>VLOOKUP(B25,'[1]TD PHYS 3'!B:K,10,FALSE)</f>
        <v>11.5</v>
      </c>
      <c r="K25" s="23">
        <v>3.75</v>
      </c>
      <c r="L25" s="23"/>
      <c r="M25" s="26">
        <f t="shared" si="7"/>
        <v>7.625</v>
      </c>
      <c r="N25" s="26">
        <f t="shared" si="8"/>
        <v>9.5749999999999993</v>
      </c>
      <c r="O25" s="23">
        <f>VLOOKUP(B25,'[1]TD PHYS 4'!B:K,10,FALSE)</f>
        <v>10</v>
      </c>
      <c r="P25" s="23">
        <v>1</v>
      </c>
      <c r="Q25" s="23"/>
      <c r="R25" s="26">
        <f t="shared" si="9"/>
        <v>5.5</v>
      </c>
      <c r="S25" s="23">
        <f>VLOOKUP(B25,'[1]TD CHIMIE'!B:K,10,FALSE)</f>
        <v>14.5</v>
      </c>
      <c r="T25" s="23">
        <v>5.5</v>
      </c>
      <c r="U25" s="23"/>
      <c r="V25" s="23">
        <f>VLOOKUP(B25,'[1]TD CHIMIE'!B:F,5,FALSE)</f>
        <v>2</v>
      </c>
      <c r="W25" s="55">
        <f t="shared" si="10"/>
        <v>10</v>
      </c>
      <c r="X25" s="24">
        <f t="shared" si="0"/>
        <v>7.75</v>
      </c>
      <c r="Y25" s="23">
        <f>VLOOKUP(B25,'[1]TD MATHS 4'!B:K,10,FALSE)</f>
        <v>14</v>
      </c>
      <c r="Z25" s="23">
        <v>11</v>
      </c>
      <c r="AA25" s="23"/>
      <c r="AB25" s="26">
        <f t="shared" si="27"/>
        <v>12.5</v>
      </c>
      <c r="AC25" s="23">
        <f>VLOOKUP(B25,'[1]TP INFO'!B:J,9,FALSE)</f>
        <v>15.5</v>
      </c>
      <c r="AD25" s="23">
        <f>VLOOKUP(B25,'[1]TP PHYS 3'!B:J,9,FALSE)</f>
        <v>11</v>
      </c>
      <c r="AE25" s="23"/>
      <c r="AF25" s="23">
        <f>VLOOKUP(B25,'[1]EX DESSIN'!B:J,9,FALSE)</f>
        <v>5</v>
      </c>
      <c r="AG25" s="23"/>
      <c r="AH25" s="26">
        <f t="shared" si="26"/>
        <v>5</v>
      </c>
      <c r="AI25" s="26">
        <f t="shared" si="11"/>
        <v>11.3</v>
      </c>
      <c r="AJ25" s="23"/>
      <c r="AK25" s="23">
        <v>13</v>
      </c>
      <c r="AL25" s="23"/>
      <c r="AM25" s="23"/>
      <c r="AN25" s="23">
        <v>1</v>
      </c>
      <c r="AO25" s="23"/>
      <c r="AP25" s="26">
        <f t="shared" si="12"/>
        <v>7</v>
      </c>
      <c r="AQ25" s="23">
        <v>14</v>
      </c>
      <c r="AR25" s="23"/>
      <c r="AS25" s="23"/>
      <c r="AT25" s="26">
        <f t="shared" si="1"/>
        <v>9.610294117647058</v>
      </c>
      <c r="AU25" s="43">
        <f t="shared" si="13"/>
        <v>20</v>
      </c>
      <c r="AV25" s="26" t="s">
        <v>186</v>
      </c>
      <c r="AW25" s="43" t="e">
        <v>#N/A</v>
      </c>
      <c r="AX25" s="29">
        <f t="shared" si="2"/>
        <v>6</v>
      </c>
      <c r="AY25" s="29">
        <f t="shared" si="3"/>
        <v>0</v>
      </c>
      <c r="AZ25" s="29">
        <f t="shared" si="4"/>
        <v>6</v>
      </c>
      <c r="BA25" s="29">
        <f t="shared" si="5"/>
        <v>0</v>
      </c>
      <c r="BB25" s="29">
        <f t="shared" si="14"/>
        <v>4</v>
      </c>
      <c r="BC25" s="29">
        <f t="shared" si="15"/>
        <v>4</v>
      </c>
      <c r="BD25" s="29">
        <f t="shared" si="16"/>
        <v>4</v>
      </c>
      <c r="BE25" s="29">
        <f t="shared" si="17"/>
        <v>2</v>
      </c>
      <c r="BF25" s="29">
        <f t="shared" si="18"/>
        <v>1</v>
      </c>
      <c r="BG25" s="29">
        <f t="shared" si="19"/>
        <v>0</v>
      </c>
      <c r="BH25" s="29">
        <f t="shared" si="20"/>
        <v>9</v>
      </c>
      <c r="BI25" s="29">
        <f t="shared" si="21"/>
        <v>0</v>
      </c>
      <c r="BJ25" s="29">
        <f t="shared" si="22"/>
        <v>0</v>
      </c>
      <c r="BK25" s="29">
        <f t="shared" si="23"/>
        <v>0</v>
      </c>
      <c r="BL25" s="29">
        <f t="shared" si="24"/>
        <v>1</v>
      </c>
      <c r="BM25" s="26">
        <v>9.4423529411764697</v>
      </c>
      <c r="BN25" s="43">
        <v>15</v>
      </c>
      <c r="BO25" s="105">
        <f t="shared" si="25"/>
        <v>-0.16794117647058826</v>
      </c>
      <c r="BP25" s="106" t="s">
        <v>194</v>
      </c>
      <c r="BQ25" s="106" t="s">
        <v>194</v>
      </c>
      <c r="BR25" s="28" t="s">
        <v>193</v>
      </c>
    </row>
    <row r="26" spans="1:70" s="28" customFormat="1" ht="15" hidden="1" customHeight="1" x14ac:dyDescent="0.25">
      <c r="A26" s="33">
        <v>23</v>
      </c>
      <c r="B26" s="34" t="s">
        <v>126</v>
      </c>
      <c r="C26" s="34" t="s">
        <v>127</v>
      </c>
      <c r="D26" s="34" t="s">
        <v>28</v>
      </c>
      <c r="E26" s="42" t="s">
        <v>122</v>
      </c>
      <c r="F26" s="23">
        <f>VLOOKUP(B26,'[1]TD MATHS 3'!B:K,10,FALSE)</f>
        <v>15.25</v>
      </c>
      <c r="G26" s="23">
        <v>4</v>
      </c>
      <c r="H26" s="23"/>
      <c r="I26" s="26">
        <f t="shared" si="6"/>
        <v>9.625</v>
      </c>
      <c r="J26" s="23">
        <f>VLOOKUP(B26,'[1]TD PHYS 3'!B:K,10,FALSE)</f>
        <v>10.5</v>
      </c>
      <c r="K26" s="23">
        <v>4.75</v>
      </c>
      <c r="L26" s="23">
        <f>VLOOKUP(B26,[2]S3!$B:$L,10,FALSE)</f>
        <v>4.75</v>
      </c>
      <c r="M26" s="26">
        <f t="shared" si="7"/>
        <v>7.625</v>
      </c>
      <c r="N26" s="26">
        <f t="shared" si="8"/>
        <v>8.8249999999999993</v>
      </c>
      <c r="O26" s="23">
        <f>VLOOKUP(B26,'[1]TD PHYS 4'!B:K,10,FALSE)</f>
        <v>10</v>
      </c>
      <c r="P26" s="23">
        <v>0</v>
      </c>
      <c r="Q26" s="23"/>
      <c r="R26" s="26">
        <f t="shared" si="9"/>
        <v>5</v>
      </c>
      <c r="S26" s="23">
        <f>VLOOKUP(B26,'[1]TD CHIMIE'!B:K,10,FALSE)</f>
        <v>15</v>
      </c>
      <c r="T26" s="23">
        <v>5.75</v>
      </c>
      <c r="U26" s="23"/>
      <c r="V26" s="23">
        <f>VLOOKUP(B26,'[1]TD CHIMIE'!B:F,5,FALSE)</f>
        <v>2.5</v>
      </c>
      <c r="W26" s="24">
        <f t="shared" si="10"/>
        <v>10.375</v>
      </c>
      <c r="X26" s="24">
        <f t="shared" si="0"/>
        <v>7.6875</v>
      </c>
      <c r="Y26" s="23">
        <f>VLOOKUP(B26,'[1]TD MATHS 4'!B:K,10,FALSE)</f>
        <v>12</v>
      </c>
      <c r="Z26" s="23">
        <v>14</v>
      </c>
      <c r="AA26" s="23"/>
      <c r="AB26" s="26">
        <f t="shared" si="27"/>
        <v>13</v>
      </c>
      <c r="AC26" s="23">
        <f>VLOOKUP(B26,'[1]TP INFO'!B:J,9,FALSE)</f>
        <v>16</v>
      </c>
      <c r="AD26" s="23">
        <f>VLOOKUP(B26,'[1]TP PHYS 3'!B:J,9,FALSE)</f>
        <v>11</v>
      </c>
      <c r="AE26" s="23"/>
      <c r="AF26" s="23">
        <f>VLOOKUP(B26,'[1]EX DESSIN'!B:J,9,FALSE)</f>
        <v>6.5</v>
      </c>
      <c r="AG26" s="23"/>
      <c r="AH26" s="26">
        <f t="shared" si="26"/>
        <v>6.5</v>
      </c>
      <c r="AI26" s="26">
        <f t="shared" si="11"/>
        <v>11.9</v>
      </c>
      <c r="AJ26" s="23"/>
      <c r="AK26" s="23">
        <v>11</v>
      </c>
      <c r="AL26" s="23"/>
      <c r="AM26" s="23"/>
      <c r="AN26" s="23">
        <v>6</v>
      </c>
      <c r="AO26" s="23"/>
      <c r="AP26" s="26">
        <f t="shared" si="12"/>
        <v>8.5</v>
      </c>
      <c r="AQ26" s="23">
        <v>15.5</v>
      </c>
      <c r="AR26" s="23"/>
      <c r="AS26" s="23"/>
      <c r="AT26" s="26">
        <f t="shared" si="1"/>
        <v>9.8161764705882355</v>
      </c>
      <c r="AU26" s="43">
        <f t="shared" si="13"/>
        <v>14</v>
      </c>
      <c r="AV26" s="26" t="s">
        <v>186</v>
      </c>
      <c r="AW26" s="43">
        <v>30</v>
      </c>
      <c r="AX26" s="29">
        <f t="shared" si="2"/>
        <v>0</v>
      </c>
      <c r="AY26" s="29">
        <f t="shared" si="3"/>
        <v>0</v>
      </c>
      <c r="AZ26" s="29">
        <f t="shared" si="4"/>
        <v>0</v>
      </c>
      <c r="BA26" s="29">
        <f t="shared" si="5"/>
        <v>0</v>
      </c>
      <c r="BB26" s="29">
        <f t="shared" si="14"/>
        <v>4</v>
      </c>
      <c r="BC26" s="29">
        <f t="shared" si="15"/>
        <v>4</v>
      </c>
      <c r="BD26" s="29">
        <f t="shared" si="16"/>
        <v>4</v>
      </c>
      <c r="BE26" s="29">
        <f t="shared" si="17"/>
        <v>2</v>
      </c>
      <c r="BF26" s="29">
        <f t="shared" si="18"/>
        <v>1</v>
      </c>
      <c r="BG26" s="29">
        <f t="shared" si="19"/>
        <v>0</v>
      </c>
      <c r="BH26" s="29">
        <f t="shared" si="20"/>
        <v>9</v>
      </c>
      <c r="BI26" s="29">
        <f t="shared" si="21"/>
        <v>0</v>
      </c>
      <c r="BJ26" s="29">
        <f t="shared" si="22"/>
        <v>0</v>
      </c>
      <c r="BK26" s="29">
        <f t="shared" si="23"/>
        <v>0</v>
      </c>
      <c r="BL26" s="29">
        <f t="shared" si="24"/>
        <v>1</v>
      </c>
      <c r="BM26" s="26">
        <v>10.323529411764707</v>
      </c>
      <c r="BN26" s="43">
        <v>30</v>
      </c>
      <c r="BO26" s="105">
        <f t="shared" si="25"/>
        <v>0.50735294117647101</v>
      </c>
      <c r="BP26" s="106" t="s">
        <v>194</v>
      </c>
      <c r="BQ26" s="106" t="s">
        <v>194</v>
      </c>
      <c r="BR26" s="28" t="s">
        <v>195</v>
      </c>
    </row>
    <row r="27" spans="1:70" s="28" customFormat="1" ht="15" hidden="1" customHeight="1" x14ac:dyDescent="0.25">
      <c r="A27" s="33">
        <v>24</v>
      </c>
      <c r="B27" s="34" t="s">
        <v>128</v>
      </c>
      <c r="C27" s="34" t="s">
        <v>129</v>
      </c>
      <c r="D27" s="34" t="s">
        <v>25</v>
      </c>
      <c r="E27" s="42" t="s">
        <v>122</v>
      </c>
      <c r="F27" s="23">
        <f>VLOOKUP(B27,'[1]TD MATHS 3'!B:K,10,FALSE)</f>
        <v>14.5</v>
      </c>
      <c r="G27" s="23">
        <v>1</v>
      </c>
      <c r="H27" s="23"/>
      <c r="I27" s="26">
        <f t="shared" si="6"/>
        <v>7.75</v>
      </c>
      <c r="J27" s="23">
        <f>VLOOKUP(B27,'[1]TD PHYS 3'!B:K,10,FALSE)</f>
        <v>10.25</v>
      </c>
      <c r="K27" s="23">
        <v>3.25</v>
      </c>
      <c r="L27" s="23">
        <f>VLOOKUP(B27,[2]S3!$B:$L,10,FALSE)</f>
        <v>3.25</v>
      </c>
      <c r="M27" s="26">
        <f t="shared" si="7"/>
        <v>6.75</v>
      </c>
      <c r="N27" s="26">
        <f t="shared" si="8"/>
        <v>7.35</v>
      </c>
      <c r="O27" s="23">
        <f>VLOOKUP(B27,'[1]TD PHYS 4'!B:K,10,FALSE)</f>
        <v>10</v>
      </c>
      <c r="P27" s="23">
        <v>2.5</v>
      </c>
      <c r="Q27" s="23"/>
      <c r="R27" s="26">
        <f t="shared" si="9"/>
        <v>6.25</v>
      </c>
      <c r="S27" s="23">
        <f>VLOOKUP(B27,'[1]TD CHIMIE'!B:K,10,FALSE)</f>
        <v>15</v>
      </c>
      <c r="T27" s="23">
        <v>5</v>
      </c>
      <c r="U27" s="23"/>
      <c r="V27" s="23">
        <f>VLOOKUP(B27,'[1]TD CHIMIE'!B:F,5,FALSE)</f>
        <v>2.5</v>
      </c>
      <c r="W27" s="55">
        <f t="shared" si="10"/>
        <v>10</v>
      </c>
      <c r="X27" s="24">
        <f t="shared" si="0"/>
        <v>8.125</v>
      </c>
      <c r="Y27" s="23">
        <f>VLOOKUP(B27,'[1]TD MATHS 4'!B:K,10,FALSE)</f>
        <v>14</v>
      </c>
      <c r="Z27" s="23">
        <v>13.75</v>
      </c>
      <c r="AA27" s="23"/>
      <c r="AB27" s="26">
        <f t="shared" si="27"/>
        <v>13.875</v>
      </c>
      <c r="AC27" s="23">
        <f>VLOOKUP(B27,'[1]TP INFO'!B:J,9,FALSE)</f>
        <v>15.5</v>
      </c>
      <c r="AD27" s="23">
        <f>VLOOKUP(B27,'[1]TP PHYS 3'!B:J,9,FALSE)</f>
        <v>11</v>
      </c>
      <c r="AE27" s="23"/>
      <c r="AF27" s="23">
        <f>VLOOKUP(B27,'[1]EX DESSIN'!B:J,9,FALSE)</f>
        <v>5</v>
      </c>
      <c r="AG27" s="23"/>
      <c r="AH27" s="26">
        <f t="shared" si="26"/>
        <v>5</v>
      </c>
      <c r="AI27" s="26">
        <f t="shared" si="11"/>
        <v>11.85</v>
      </c>
      <c r="AJ27" s="23"/>
      <c r="AK27" s="23">
        <v>14</v>
      </c>
      <c r="AL27" s="23"/>
      <c r="AM27" s="23"/>
      <c r="AN27" s="23">
        <v>2</v>
      </c>
      <c r="AO27" s="23"/>
      <c r="AP27" s="26">
        <f t="shared" si="12"/>
        <v>8</v>
      </c>
      <c r="AQ27" s="23">
        <v>16</v>
      </c>
      <c r="AR27" s="23"/>
      <c r="AS27" s="23"/>
      <c r="AT27" s="26">
        <f t="shared" si="1"/>
        <v>9.4411764705882355</v>
      </c>
      <c r="AU27" s="43">
        <f t="shared" si="13"/>
        <v>14</v>
      </c>
      <c r="AV27" s="26" t="s">
        <v>186</v>
      </c>
      <c r="AW27" s="43">
        <v>30</v>
      </c>
      <c r="AX27" s="29">
        <f t="shared" si="2"/>
        <v>0</v>
      </c>
      <c r="AY27" s="29">
        <f t="shared" si="3"/>
        <v>0</v>
      </c>
      <c r="AZ27" s="29">
        <f t="shared" si="4"/>
        <v>0</v>
      </c>
      <c r="BA27" s="29">
        <f t="shared" si="5"/>
        <v>0</v>
      </c>
      <c r="BB27" s="29">
        <f t="shared" si="14"/>
        <v>4</v>
      </c>
      <c r="BC27" s="29">
        <f t="shared" si="15"/>
        <v>4</v>
      </c>
      <c r="BD27" s="29">
        <f t="shared" si="16"/>
        <v>4</v>
      </c>
      <c r="BE27" s="29">
        <f t="shared" si="17"/>
        <v>2</v>
      </c>
      <c r="BF27" s="29">
        <f t="shared" si="18"/>
        <v>1</v>
      </c>
      <c r="BG27" s="29">
        <f t="shared" si="19"/>
        <v>0</v>
      </c>
      <c r="BH27" s="29">
        <f t="shared" si="20"/>
        <v>9</v>
      </c>
      <c r="BI27" s="29">
        <f t="shared" si="21"/>
        <v>0</v>
      </c>
      <c r="BJ27" s="29">
        <f t="shared" si="22"/>
        <v>0</v>
      </c>
      <c r="BK27" s="29">
        <f t="shared" si="23"/>
        <v>0</v>
      </c>
      <c r="BL27" s="29">
        <f t="shared" si="24"/>
        <v>1</v>
      </c>
      <c r="BM27" s="26">
        <v>10.195588235294117</v>
      </c>
      <c r="BN27" s="43">
        <v>30</v>
      </c>
      <c r="BO27" s="105">
        <f t="shared" si="25"/>
        <v>0.75441176470588189</v>
      </c>
      <c r="BP27" s="106" t="s">
        <v>194</v>
      </c>
      <c r="BQ27" s="106" t="s">
        <v>194</v>
      </c>
      <c r="BR27" s="28" t="s">
        <v>195</v>
      </c>
    </row>
    <row r="28" spans="1:70" s="28" customFormat="1" ht="15" hidden="1" customHeight="1" x14ac:dyDescent="0.25">
      <c r="A28" s="33">
        <v>25</v>
      </c>
      <c r="B28" s="34" t="s">
        <v>130</v>
      </c>
      <c r="C28" s="34" t="s">
        <v>131</v>
      </c>
      <c r="D28" s="34" t="s">
        <v>132</v>
      </c>
      <c r="E28" s="42" t="s">
        <v>122</v>
      </c>
      <c r="F28" s="23">
        <f>VLOOKUP(B28,'[1]TD MATHS 3'!B:K,10,FALSE)</f>
        <v>13</v>
      </c>
      <c r="G28" s="23">
        <v>3.5</v>
      </c>
      <c r="H28" s="23"/>
      <c r="I28" s="26">
        <f t="shared" si="6"/>
        <v>8.25</v>
      </c>
      <c r="J28" s="23">
        <f>VLOOKUP(B28,'[1]TD PHYS 3'!B:K,10,FALSE)</f>
        <v>12</v>
      </c>
      <c r="K28" s="23">
        <v>6</v>
      </c>
      <c r="L28" s="23">
        <f>VLOOKUP(B28,[2]S3!$B:$L,10,FALSE)</f>
        <v>6</v>
      </c>
      <c r="M28" s="26">
        <f t="shared" si="7"/>
        <v>9</v>
      </c>
      <c r="N28" s="26">
        <f t="shared" si="8"/>
        <v>8.5500000000000007</v>
      </c>
      <c r="O28" s="23">
        <f>VLOOKUP(B28,'[1]TD PHYS 4'!B:K,10,FALSE)</f>
        <v>10</v>
      </c>
      <c r="P28" s="23">
        <v>4</v>
      </c>
      <c r="Q28" s="23"/>
      <c r="R28" s="26">
        <f t="shared" si="9"/>
        <v>7</v>
      </c>
      <c r="S28" s="23">
        <f>VLOOKUP(B28,'[1]TD CHIMIE'!B:K,10,FALSE)</f>
        <v>16</v>
      </c>
      <c r="T28" s="23">
        <v>4</v>
      </c>
      <c r="U28" s="23"/>
      <c r="V28" s="23">
        <f>VLOOKUP(B28,'[1]TD CHIMIE'!B:F,5,FALSE)</f>
        <v>2</v>
      </c>
      <c r="W28" s="55">
        <f t="shared" si="10"/>
        <v>10</v>
      </c>
      <c r="X28" s="24">
        <f t="shared" si="0"/>
        <v>8.5</v>
      </c>
      <c r="Y28" s="23">
        <f>VLOOKUP(B28,'[1]TD MATHS 4'!B:K,10,FALSE)</f>
        <v>10</v>
      </c>
      <c r="Z28" s="23">
        <v>10.5</v>
      </c>
      <c r="AA28" s="23"/>
      <c r="AB28" s="26">
        <f t="shared" si="27"/>
        <v>10.25</v>
      </c>
      <c r="AC28" s="23">
        <f>VLOOKUP(B28,'[1]TP INFO'!B:J,9,FALSE)</f>
        <v>15</v>
      </c>
      <c r="AD28" s="23">
        <f>VLOOKUP(B28,'[1]TP PHYS 3'!B:J,9,FALSE)</f>
        <v>11.5</v>
      </c>
      <c r="AE28" s="23"/>
      <c r="AF28" s="23">
        <f>VLOOKUP(B28,'[1]EX DESSIN'!B:J,9,FALSE)</f>
        <v>5</v>
      </c>
      <c r="AG28" s="23"/>
      <c r="AH28" s="26">
        <f t="shared" si="26"/>
        <v>5</v>
      </c>
      <c r="AI28" s="26">
        <f t="shared" si="11"/>
        <v>10.4</v>
      </c>
      <c r="AJ28" s="23"/>
      <c r="AK28" s="23">
        <v>14</v>
      </c>
      <c r="AL28" s="23"/>
      <c r="AM28" s="23"/>
      <c r="AN28" s="23">
        <v>4</v>
      </c>
      <c r="AO28" s="23"/>
      <c r="AP28" s="26">
        <f t="shared" si="12"/>
        <v>9</v>
      </c>
      <c r="AQ28" s="23">
        <v>13</v>
      </c>
      <c r="AR28" s="23"/>
      <c r="AS28" s="23"/>
      <c r="AT28" s="26">
        <f t="shared" si="1"/>
        <v>9.3970588235294112</v>
      </c>
      <c r="AU28" s="43">
        <f t="shared" si="13"/>
        <v>14</v>
      </c>
      <c r="AV28" s="26" t="s">
        <v>186</v>
      </c>
      <c r="AW28" s="43">
        <v>30</v>
      </c>
      <c r="AX28" s="29">
        <f t="shared" si="2"/>
        <v>0</v>
      </c>
      <c r="AY28" s="29">
        <f t="shared" si="3"/>
        <v>0</v>
      </c>
      <c r="AZ28" s="29">
        <f t="shared" si="4"/>
        <v>0</v>
      </c>
      <c r="BA28" s="29">
        <f t="shared" si="5"/>
        <v>0</v>
      </c>
      <c r="BB28" s="29">
        <f t="shared" si="14"/>
        <v>4</v>
      </c>
      <c r="BC28" s="29">
        <f t="shared" si="15"/>
        <v>4</v>
      </c>
      <c r="BD28" s="29">
        <f t="shared" si="16"/>
        <v>4</v>
      </c>
      <c r="BE28" s="29">
        <f t="shared" si="17"/>
        <v>2</v>
      </c>
      <c r="BF28" s="29">
        <f t="shared" si="18"/>
        <v>1</v>
      </c>
      <c r="BG28" s="29">
        <f t="shared" si="19"/>
        <v>0</v>
      </c>
      <c r="BH28" s="29">
        <f t="shared" si="20"/>
        <v>9</v>
      </c>
      <c r="BI28" s="29">
        <f t="shared" si="21"/>
        <v>0</v>
      </c>
      <c r="BJ28" s="29">
        <f t="shared" si="22"/>
        <v>0</v>
      </c>
      <c r="BK28" s="29">
        <f t="shared" si="23"/>
        <v>0</v>
      </c>
      <c r="BL28" s="29">
        <f t="shared" si="24"/>
        <v>1</v>
      </c>
      <c r="BM28" s="26">
        <v>10.686470588235295</v>
      </c>
      <c r="BN28" s="43">
        <v>30</v>
      </c>
      <c r="BO28" s="105">
        <f t="shared" si="25"/>
        <v>1.2894117647058838</v>
      </c>
      <c r="BP28" s="106" t="s">
        <v>194</v>
      </c>
      <c r="BQ28" s="106" t="s">
        <v>194</v>
      </c>
      <c r="BR28" s="28" t="s">
        <v>195</v>
      </c>
    </row>
    <row r="29" spans="1:70" s="28" customFormat="1" ht="15" hidden="1" customHeight="1" x14ac:dyDescent="0.25">
      <c r="A29" s="33">
        <v>26</v>
      </c>
      <c r="B29" s="34" t="s">
        <v>133</v>
      </c>
      <c r="C29" s="34" t="s">
        <v>134</v>
      </c>
      <c r="D29" s="34" t="s">
        <v>57</v>
      </c>
      <c r="E29" s="42" t="s">
        <v>122</v>
      </c>
      <c r="F29" s="23">
        <f>VLOOKUP(B29,'[1]TD MATHS 3'!B:K,10,FALSE)</f>
        <v>13</v>
      </c>
      <c r="G29" s="23">
        <v>4.5</v>
      </c>
      <c r="H29" s="23"/>
      <c r="I29" s="26">
        <f t="shared" si="6"/>
        <v>8.75</v>
      </c>
      <c r="J29" s="23">
        <f>VLOOKUP(B29,'[1]TD PHYS 3'!B:K,10,FALSE)</f>
        <v>12</v>
      </c>
      <c r="K29" s="23">
        <v>1.5</v>
      </c>
      <c r="L29" s="23">
        <f>VLOOKUP(B29,[2]S3!$B:$L,10,FALSE)</f>
        <v>1.5</v>
      </c>
      <c r="M29" s="26">
        <f t="shared" si="7"/>
        <v>6.75</v>
      </c>
      <c r="N29" s="26">
        <f t="shared" si="8"/>
        <v>7.95</v>
      </c>
      <c r="O29" s="23">
        <f>VLOOKUP(B29,'[1]TD PHYS 4'!B:K,10,FALSE)</f>
        <v>10</v>
      </c>
      <c r="P29" s="23">
        <v>2</v>
      </c>
      <c r="Q29" s="23"/>
      <c r="R29" s="26">
        <f t="shared" si="9"/>
        <v>6</v>
      </c>
      <c r="S29" s="23">
        <f>VLOOKUP(B29,'[1]TD CHIMIE'!B:K,10,FALSE)</f>
        <v>16</v>
      </c>
      <c r="T29" s="23">
        <v>5</v>
      </c>
      <c r="U29" s="23"/>
      <c r="V29" s="23">
        <f>VLOOKUP(B29,'[1]TD CHIMIE'!B:F,5,FALSE)</f>
        <v>2.5</v>
      </c>
      <c r="W29" s="24">
        <f t="shared" si="10"/>
        <v>10.5</v>
      </c>
      <c r="X29" s="24">
        <f t="shared" si="0"/>
        <v>8.25</v>
      </c>
      <c r="Y29" s="23">
        <f>VLOOKUP(B29,'[1]TD MATHS 4'!B:K,10,FALSE)</f>
        <v>12</v>
      </c>
      <c r="Z29" s="23">
        <v>9</v>
      </c>
      <c r="AA29" s="23"/>
      <c r="AB29" s="26">
        <f t="shared" si="27"/>
        <v>10.5</v>
      </c>
      <c r="AC29" s="23">
        <f>VLOOKUP(B29,'[1]TP INFO'!B:J,9,FALSE)</f>
        <v>15.5</v>
      </c>
      <c r="AD29" s="23">
        <f>VLOOKUP(B29,'[1]TP PHYS 3'!B:J,9,FALSE)</f>
        <v>15</v>
      </c>
      <c r="AE29" s="23"/>
      <c r="AF29" s="23">
        <f>VLOOKUP(B29,'[1]EX DESSIN'!B:J,9,FALSE)</f>
        <v>10</v>
      </c>
      <c r="AG29" s="23"/>
      <c r="AH29" s="26">
        <f t="shared" si="26"/>
        <v>10</v>
      </c>
      <c r="AI29" s="26">
        <f t="shared" si="11"/>
        <v>12.3</v>
      </c>
      <c r="AJ29" s="23"/>
      <c r="AK29" s="23">
        <v>10</v>
      </c>
      <c r="AL29" s="23"/>
      <c r="AM29" s="23"/>
      <c r="AN29" s="23">
        <v>5</v>
      </c>
      <c r="AO29" s="23"/>
      <c r="AP29" s="26">
        <f t="shared" si="12"/>
        <v>7.5</v>
      </c>
      <c r="AQ29" s="23">
        <v>13.75</v>
      </c>
      <c r="AR29" s="23"/>
      <c r="AS29" s="23"/>
      <c r="AT29" s="26">
        <f t="shared" si="1"/>
        <v>9.5882352941176467</v>
      </c>
      <c r="AU29" s="43">
        <f t="shared" si="13"/>
        <v>14</v>
      </c>
      <c r="AV29" s="26" t="s">
        <v>186</v>
      </c>
      <c r="AW29" s="43">
        <v>30</v>
      </c>
      <c r="AX29" s="29">
        <f t="shared" si="2"/>
        <v>0</v>
      </c>
      <c r="AY29" s="29">
        <f t="shared" si="3"/>
        <v>0</v>
      </c>
      <c r="AZ29" s="29">
        <f t="shared" si="4"/>
        <v>0</v>
      </c>
      <c r="BA29" s="29">
        <f t="shared" si="5"/>
        <v>0</v>
      </c>
      <c r="BB29" s="29">
        <f t="shared" si="14"/>
        <v>4</v>
      </c>
      <c r="BC29" s="29">
        <f t="shared" si="15"/>
        <v>4</v>
      </c>
      <c r="BD29" s="29">
        <f t="shared" si="16"/>
        <v>4</v>
      </c>
      <c r="BE29" s="29">
        <f t="shared" si="17"/>
        <v>2</v>
      </c>
      <c r="BF29" s="29">
        <f t="shared" si="18"/>
        <v>1</v>
      </c>
      <c r="BG29" s="29">
        <f t="shared" si="19"/>
        <v>2</v>
      </c>
      <c r="BH29" s="29">
        <f t="shared" si="20"/>
        <v>9</v>
      </c>
      <c r="BI29" s="29">
        <f t="shared" si="21"/>
        <v>0</v>
      </c>
      <c r="BJ29" s="29">
        <f t="shared" si="22"/>
        <v>0</v>
      </c>
      <c r="BK29" s="29">
        <f t="shared" si="23"/>
        <v>0</v>
      </c>
      <c r="BL29" s="29">
        <f t="shared" si="24"/>
        <v>1</v>
      </c>
      <c r="BM29" s="26">
        <v>10.190882352941177</v>
      </c>
      <c r="BN29" s="43">
        <v>30</v>
      </c>
      <c r="BO29" s="105">
        <f t="shared" si="25"/>
        <v>0.6026470588235302</v>
      </c>
      <c r="BP29" s="106" t="s">
        <v>194</v>
      </c>
      <c r="BQ29" s="106" t="s">
        <v>194</v>
      </c>
      <c r="BR29" s="28" t="s">
        <v>195</v>
      </c>
    </row>
    <row r="30" spans="1:70" s="28" customFormat="1" hidden="1" x14ac:dyDescent="0.25">
      <c r="A30" s="33">
        <v>27</v>
      </c>
      <c r="B30" s="34" t="s">
        <v>135</v>
      </c>
      <c r="C30" s="34" t="s">
        <v>136</v>
      </c>
      <c r="D30" s="34" t="s">
        <v>181</v>
      </c>
      <c r="E30" s="42" t="s">
        <v>122</v>
      </c>
      <c r="F30" s="23">
        <f>VLOOKUP(B30,'[1]TD MATHS 3'!B:K,10,FALSE)</f>
        <v>0.5</v>
      </c>
      <c r="G30" s="23"/>
      <c r="H30" s="56">
        <f>VLOOKUP(B30,[1]Feuil11!C:K,9,FALSE)</f>
        <v>13.25</v>
      </c>
      <c r="I30" s="57">
        <v>13.25</v>
      </c>
      <c r="J30" s="23">
        <f>VLOOKUP(B30,'[1]TD PHYS 3'!B:K,10,FALSE)</f>
        <v>0</v>
      </c>
      <c r="K30" s="23">
        <v>0</v>
      </c>
      <c r="L30" s="23">
        <f>VLOOKUP(B30,[2]S3!$B:$L,10,FALSE)</f>
        <v>0</v>
      </c>
      <c r="M30" s="26">
        <f t="shared" si="7"/>
        <v>0</v>
      </c>
      <c r="N30" s="26">
        <f t="shared" si="8"/>
        <v>7.95</v>
      </c>
      <c r="O30" s="23">
        <f>VLOOKUP(B30,'[1]TD PHYS 4'!B:K,10,FALSE)</f>
        <v>0</v>
      </c>
      <c r="P30" s="23"/>
      <c r="Q30" s="23"/>
      <c r="R30" s="26">
        <f t="shared" si="9"/>
        <v>0</v>
      </c>
      <c r="S30" s="23">
        <f>VLOOKUP(B30,'[1]TD CHIMIE'!B:K,10,FALSE)</f>
        <v>0</v>
      </c>
      <c r="T30" s="23"/>
      <c r="U30" s="23"/>
      <c r="V30" s="23">
        <f>VLOOKUP(B30,'[1]TD CHIMIE'!B:F,5,FALSE)</f>
        <v>0</v>
      </c>
      <c r="W30" s="24">
        <f t="shared" si="10"/>
        <v>0</v>
      </c>
      <c r="X30" s="24">
        <f t="shared" si="0"/>
        <v>0</v>
      </c>
      <c r="Y30" s="23">
        <f>VLOOKUP(B30,'[1]TD MATHS 4'!B:K,10,FALSE)</f>
        <v>0</v>
      </c>
      <c r="Z30" s="23"/>
      <c r="AA30" s="23"/>
      <c r="AB30" s="26">
        <f t="shared" si="27"/>
        <v>0</v>
      </c>
      <c r="AC30" s="23">
        <f>VLOOKUP(B30,[1]Feuil11!B:AD,29,FALSE)</f>
        <v>17</v>
      </c>
      <c r="AD30" s="23">
        <f>VLOOKUP(B30,'[1]TP PHYS 3'!B:J,9,FALSE)</f>
        <v>11.5</v>
      </c>
      <c r="AE30" s="23"/>
      <c r="AF30" s="23">
        <f>VLOOKUP(B30,'[1]EX DESSIN'!B:J,9,FALSE)</f>
        <v>0</v>
      </c>
      <c r="AG30" s="23"/>
      <c r="AH30" s="26">
        <f t="shared" si="26"/>
        <v>0</v>
      </c>
      <c r="AI30" s="26">
        <f t="shared" si="11"/>
        <v>5.7</v>
      </c>
      <c r="AJ30" s="23"/>
      <c r="AK30" s="23"/>
      <c r="AL30" s="23"/>
      <c r="AM30" s="23"/>
      <c r="AN30" s="23"/>
      <c r="AO30" s="23"/>
      <c r="AP30" s="26">
        <f t="shared" si="12"/>
        <v>0</v>
      </c>
      <c r="AQ30" s="23"/>
      <c r="AR30" s="23"/>
      <c r="AS30" s="23"/>
      <c r="AT30" s="26">
        <f t="shared" si="1"/>
        <v>4.0147058823529411</v>
      </c>
      <c r="AU30" s="43">
        <f t="shared" si="13"/>
        <v>9</v>
      </c>
      <c r="AV30" s="26" t="s">
        <v>196</v>
      </c>
      <c r="AW30" s="43">
        <v>9</v>
      </c>
      <c r="AX30" s="29">
        <f t="shared" si="2"/>
        <v>6</v>
      </c>
      <c r="AY30" s="29">
        <f t="shared" si="3"/>
        <v>0</v>
      </c>
      <c r="AZ30" s="29">
        <f t="shared" si="4"/>
        <v>6</v>
      </c>
      <c r="BA30" s="29">
        <f t="shared" si="5"/>
        <v>0</v>
      </c>
      <c r="BB30" s="29">
        <f t="shared" si="14"/>
        <v>0</v>
      </c>
      <c r="BC30" s="29">
        <f t="shared" si="15"/>
        <v>0</v>
      </c>
      <c r="BD30" s="29">
        <f t="shared" si="16"/>
        <v>0</v>
      </c>
      <c r="BE30" s="29">
        <f t="shared" si="17"/>
        <v>2</v>
      </c>
      <c r="BF30" s="29">
        <f t="shared" si="18"/>
        <v>1</v>
      </c>
      <c r="BG30" s="29">
        <f t="shared" si="19"/>
        <v>0</v>
      </c>
      <c r="BH30" s="29">
        <f t="shared" si="20"/>
        <v>3</v>
      </c>
      <c r="BI30" s="29">
        <f t="shared" si="21"/>
        <v>0</v>
      </c>
      <c r="BJ30" s="29">
        <f t="shared" si="22"/>
        <v>0</v>
      </c>
      <c r="BK30" s="29">
        <f t="shared" si="23"/>
        <v>0</v>
      </c>
      <c r="BL30" s="29">
        <f t="shared" si="24"/>
        <v>0</v>
      </c>
      <c r="BM30" s="26">
        <v>9.0352941176470587</v>
      </c>
      <c r="BN30" s="43">
        <v>15</v>
      </c>
      <c r="BO30" s="105">
        <f t="shared" si="25"/>
        <v>5.0205882352941176</v>
      </c>
      <c r="BP30" s="28" t="s">
        <v>191</v>
      </c>
      <c r="BQ30" s="28" t="s">
        <v>192</v>
      </c>
      <c r="BR30" s="28" t="s">
        <v>193</v>
      </c>
    </row>
    <row r="31" spans="1:70" s="28" customFormat="1" ht="15" hidden="1" customHeight="1" x14ac:dyDescent="0.25">
      <c r="A31" s="33">
        <v>28</v>
      </c>
      <c r="B31" s="34" t="s">
        <v>137</v>
      </c>
      <c r="C31" s="34" t="s">
        <v>138</v>
      </c>
      <c r="D31" s="34" t="s">
        <v>31</v>
      </c>
      <c r="E31" s="42" t="s">
        <v>122</v>
      </c>
      <c r="F31" s="23">
        <f>VLOOKUP(B31,'[1]TD MATHS 3'!B:K,10,FALSE)</f>
        <v>16</v>
      </c>
      <c r="G31" s="23">
        <v>2.5</v>
      </c>
      <c r="H31" s="23"/>
      <c r="I31" s="26">
        <f t="shared" si="6"/>
        <v>9.25</v>
      </c>
      <c r="J31" s="23">
        <f>VLOOKUP(B31,'[1]TD PHYS 3'!B:K,10,FALSE)</f>
        <v>14</v>
      </c>
      <c r="K31" s="23">
        <v>4.25</v>
      </c>
      <c r="L31" s="23">
        <f>VLOOKUP(B31,[2]S3!$B:$L,10,FALSE)</f>
        <v>4.25</v>
      </c>
      <c r="M31" s="26">
        <f t="shared" si="7"/>
        <v>9.125</v>
      </c>
      <c r="N31" s="26">
        <f t="shared" si="8"/>
        <v>9.1999999999999993</v>
      </c>
      <c r="O31" s="23">
        <f>VLOOKUP(B31,'[1]TD PHYS 4'!B:K,10,FALSE)</f>
        <v>11</v>
      </c>
      <c r="P31" s="23">
        <v>4.75</v>
      </c>
      <c r="Q31" s="23"/>
      <c r="R31" s="26">
        <f t="shared" si="9"/>
        <v>7.875</v>
      </c>
      <c r="S31" s="23">
        <f>VLOOKUP(B31,'[1]TD CHIMIE'!B:K,10,FALSE)</f>
        <v>15</v>
      </c>
      <c r="T31" s="23">
        <v>5</v>
      </c>
      <c r="U31" s="23"/>
      <c r="V31" s="23">
        <f>VLOOKUP(B31,'[1]TD CHIMIE'!B:F,5,FALSE)</f>
        <v>2.5</v>
      </c>
      <c r="W31" s="55">
        <f t="shared" si="10"/>
        <v>10</v>
      </c>
      <c r="X31" s="24">
        <f t="shared" si="0"/>
        <v>8.9375</v>
      </c>
      <c r="Y31" s="23">
        <f>VLOOKUP(B31,'[1]TD MATHS 4'!B:K,10,FALSE)</f>
        <v>15</v>
      </c>
      <c r="Z31" s="23">
        <v>11.25</v>
      </c>
      <c r="AA31" s="23"/>
      <c r="AB31" s="26">
        <f t="shared" si="27"/>
        <v>13.125</v>
      </c>
      <c r="AC31" s="23">
        <f>VLOOKUP(B31,'[1]TP INFO'!B:J,9,FALSE)</f>
        <v>16.5</v>
      </c>
      <c r="AD31" s="23">
        <f>VLOOKUP(B31,'[1]TP PHYS 3'!B:J,9,FALSE)</f>
        <v>11.5</v>
      </c>
      <c r="AE31" s="23"/>
      <c r="AF31" s="23">
        <f>VLOOKUP(B31,'[1]EX DESSIN'!B:J,9,FALSE)</f>
        <v>18</v>
      </c>
      <c r="AG31" s="23"/>
      <c r="AH31" s="26">
        <f t="shared" si="26"/>
        <v>18</v>
      </c>
      <c r="AI31" s="26">
        <f t="shared" si="11"/>
        <v>14.45</v>
      </c>
      <c r="AJ31" s="23"/>
      <c r="AK31" s="23">
        <v>12</v>
      </c>
      <c r="AL31" s="23"/>
      <c r="AM31" s="23"/>
      <c r="AN31" s="23">
        <v>2</v>
      </c>
      <c r="AO31" s="23"/>
      <c r="AP31" s="26">
        <f t="shared" si="12"/>
        <v>7</v>
      </c>
      <c r="AQ31" s="23">
        <v>14.5</v>
      </c>
      <c r="AR31" s="23"/>
      <c r="AS31" s="23"/>
      <c r="AT31" s="26">
        <f t="shared" si="1"/>
        <v>10.735294117647058</v>
      </c>
      <c r="AU31" s="43">
        <f t="shared" si="13"/>
        <v>30</v>
      </c>
      <c r="AV31" s="26" t="s">
        <v>196</v>
      </c>
      <c r="AW31" s="43">
        <v>30</v>
      </c>
      <c r="AX31" s="29">
        <f t="shared" si="2"/>
        <v>0</v>
      </c>
      <c r="AY31" s="29">
        <f t="shared" si="3"/>
        <v>0</v>
      </c>
      <c r="AZ31" s="29">
        <f t="shared" si="4"/>
        <v>0</v>
      </c>
      <c r="BA31" s="29">
        <f t="shared" si="5"/>
        <v>0</v>
      </c>
      <c r="BB31" s="29">
        <f t="shared" si="14"/>
        <v>4</v>
      </c>
      <c r="BC31" s="29">
        <f t="shared" si="15"/>
        <v>4</v>
      </c>
      <c r="BD31" s="29">
        <f t="shared" si="16"/>
        <v>4</v>
      </c>
      <c r="BE31" s="29">
        <f t="shared" si="17"/>
        <v>2</v>
      </c>
      <c r="BF31" s="29">
        <f t="shared" si="18"/>
        <v>1</v>
      </c>
      <c r="BG31" s="29">
        <f t="shared" si="19"/>
        <v>2</v>
      </c>
      <c r="BH31" s="29">
        <f t="shared" si="20"/>
        <v>9</v>
      </c>
      <c r="BI31" s="29">
        <f t="shared" si="21"/>
        <v>0</v>
      </c>
      <c r="BJ31" s="29">
        <f t="shared" si="22"/>
        <v>0</v>
      </c>
      <c r="BK31" s="29">
        <f t="shared" si="23"/>
        <v>0</v>
      </c>
      <c r="BL31" s="29">
        <f t="shared" si="24"/>
        <v>1</v>
      </c>
      <c r="BM31" s="26">
        <v>12.141176470588235</v>
      </c>
      <c r="BN31" s="43">
        <v>30</v>
      </c>
      <c r="BO31" s="105">
        <f t="shared" si="25"/>
        <v>1.4058823529411768</v>
      </c>
      <c r="BP31" s="106" t="s">
        <v>194</v>
      </c>
      <c r="BQ31" s="106" t="s">
        <v>194</v>
      </c>
      <c r="BR31" s="28" t="s">
        <v>195</v>
      </c>
    </row>
    <row r="32" spans="1:70" s="28" customFormat="1" ht="15" hidden="1" customHeight="1" x14ac:dyDescent="0.25">
      <c r="A32" s="33">
        <v>29</v>
      </c>
      <c r="B32" s="34" t="s">
        <v>139</v>
      </c>
      <c r="C32" s="34" t="s">
        <v>140</v>
      </c>
      <c r="D32" s="34" t="s">
        <v>141</v>
      </c>
      <c r="E32" s="42" t="s">
        <v>122</v>
      </c>
      <c r="F32" s="23">
        <f>VLOOKUP(B32,'[1]TD MATHS 3'!B:K,10,FALSE)</f>
        <v>14.5</v>
      </c>
      <c r="G32" s="23">
        <v>3</v>
      </c>
      <c r="H32" s="23"/>
      <c r="I32" s="26">
        <f t="shared" si="6"/>
        <v>8.75</v>
      </c>
      <c r="J32" s="23">
        <f>VLOOKUP(B32,'[1]TD PHYS 3'!B:K,10,FALSE)</f>
        <v>10.5</v>
      </c>
      <c r="K32" s="23">
        <v>5.25</v>
      </c>
      <c r="L32" s="23">
        <f>VLOOKUP(B32,[2]S3!$B:$L,10,FALSE)</f>
        <v>5.25</v>
      </c>
      <c r="M32" s="26">
        <f t="shared" si="7"/>
        <v>7.875</v>
      </c>
      <c r="N32" s="26">
        <f t="shared" si="8"/>
        <v>8.4</v>
      </c>
      <c r="O32" s="23">
        <f>VLOOKUP(B32,'[1]TD PHYS 4'!B:K,10,FALSE)</f>
        <v>10</v>
      </c>
      <c r="P32" s="23">
        <v>0</v>
      </c>
      <c r="Q32" s="23"/>
      <c r="R32" s="26">
        <f t="shared" si="9"/>
        <v>5</v>
      </c>
      <c r="S32" s="23">
        <f>VLOOKUP(B32,'[1]TD CHIMIE'!B:K,10,FALSE)</f>
        <v>15</v>
      </c>
      <c r="T32" s="23">
        <v>6</v>
      </c>
      <c r="U32" s="23"/>
      <c r="V32" s="23">
        <f>VLOOKUP(B32,'[1]TD CHIMIE'!B:F,5,FALSE)</f>
        <v>2.5</v>
      </c>
      <c r="W32" s="24">
        <f t="shared" si="10"/>
        <v>10.5</v>
      </c>
      <c r="X32" s="24">
        <f t="shared" si="0"/>
        <v>7.75</v>
      </c>
      <c r="Y32" s="23">
        <f>VLOOKUP(B32,'[1]TD MATHS 4'!B:K,10,FALSE)</f>
        <v>13</v>
      </c>
      <c r="Z32" s="23">
        <v>15</v>
      </c>
      <c r="AA32" s="23"/>
      <c r="AB32" s="26">
        <f t="shared" si="27"/>
        <v>14</v>
      </c>
      <c r="AC32" s="23">
        <f>VLOOKUP(B32,'[1]TP INFO'!B:J,9,FALSE)</f>
        <v>15</v>
      </c>
      <c r="AD32" s="23">
        <f>VLOOKUP(B32,'[1]TP PHYS 3'!B:J,9,FALSE)</f>
        <v>15</v>
      </c>
      <c r="AE32" s="23"/>
      <c r="AF32" s="23">
        <f>VLOOKUP(B32,'[1]EX DESSIN'!B:J,9,FALSE)</f>
        <v>15</v>
      </c>
      <c r="AG32" s="23"/>
      <c r="AH32" s="26">
        <f t="shared" si="26"/>
        <v>15</v>
      </c>
      <c r="AI32" s="26">
        <f t="shared" si="11"/>
        <v>14.6</v>
      </c>
      <c r="AJ32" s="23"/>
      <c r="AK32" s="23">
        <v>9</v>
      </c>
      <c r="AL32" s="23"/>
      <c r="AM32" s="23"/>
      <c r="AN32" s="23">
        <v>4</v>
      </c>
      <c r="AO32" s="23"/>
      <c r="AP32" s="26">
        <f t="shared" si="12"/>
        <v>6.5</v>
      </c>
      <c r="AQ32" s="23">
        <v>16.75</v>
      </c>
      <c r="AR32" s="23"/>
      <c r="AS32" s="23"/>
      <c r="AT32" s="26">
        <f t="shared" si="1"/>
        <v>10.338235294117647</v>
      </c>
      <c r="AU32" s="43">
        <f t="shared" si="13"/>
        <v>30</v>
      </c>
      <c r="AV32" s="26" t="s">
        <v>196</v>
      </c>
      <c r="AW32" s="43">
        <v>30</v>
      </c>
      <c r="AX32" s="29">
        <f t="shared" si="2"/>
        <v>0</v>
      </c>
      <c r="AY32" s="29">
        <f t="shared" si="3"/>
        <v>0</v>
      </c>
      <c r="AZ32" s="29">
        <f t="shared" si="4"/>
        <v>0</v>
      </c>
      <c r="BA32" s="29">
        <f t="shared" si="5"/>
        <v>0</v>
      </c>
      <c r="BB32" s="29">
        <f t="shared" si="14"/>
        <v>4</v>
      </c>
      <c r="BC32" s="29">
        <f t="shared" si="15"/>
        <v>4</v>
      </c>
      <c r="BD32" s="29">
        <f t="shared" si="16"/>
        <v>4</v>
      </c>
      <c r="BE32" s="29">
        <f t="shared" si="17"/>
        <v>2</v>
      </c>
      <c r="BF32" s="29">
        <f t="shared" si="18"/>
        <v>1</v>
      </c>
      <c r="BG32" s="29">
        <f t="shared" si="19"/>
        <v>2</v>
      </c>
      <c r="BH32" s="29">
        <f t="shared" si="20"/>
        <v>9</v>
      </c>
      <c r="BI32" s="29">
        <f t="shared" si="21"/>
        <v>0</v>
      </c>
      <c r="BJ32" s="29">
        <f t="shared" si="22"/>
        <v>0</v>
      </c>
      <c r="BK32" s="29">
        <f t="shared" si="23"/>
        <v>0</v>
      </c>
      <c r="BL32" s="29">
        <f t="shared" si="24"/>
        <v>1</v>
      </c>
      <c r="BM32" s="26">
        <v>10.789411764705884</v>
      </c>
      <c r="BN32" s="43">
        <v>30</v>
      </c>
      <c r="BO32" s="105">
        <f t="shared" si="25"/>
        <v>0.45117647058823707</v>
      </c>
      <c r="BP32" s="106" t="s">
        <v>194</v>
      </c>
      <c r="BQ32" s="106" t="s">
        <v>194</v>
      </c>
      <c r="BR32" s="28" t="s">
        <v>195</v>
      </c>
    </row>
    <row r="33" spans="1:70" s="28" customFormat="1" ht="15" hidden="1" customHeight="1" x14ac:dyDescent="0.25">
      <c r="A33" s="33">
        <v>30</v>
      </c>
      <c r="B33" s="34" t="s">
        <v>142</v>
      </c>
      <c r="C33" s="34" t="s">
        <v>143</v>
      </c>
      <c r="D33" s="34" t="s">
        <v>22</v>
      </c>
      <c r="E33" s="42" t="s">
        <v>122</v>
      </c>
      <c r="F33" s="23">
        <f>VLOOKUP(B33,'[1]TD MATHS 3'!B:K,10,FALSE)</f>
        <v>12.5</v>
      </c>
      <c r="G33" s="23">
        <v>1</v>
      </c>
      <c r="H33" s="23"/>
      <c r="I33" s="26">
        <f t="shared" si="6"/>
        <v>6.75</v>
      </c>
      <c r="J33" s="23">
        <f>VLOOKUP(B33,'[1]TD PHYS 3'!B:K,10,FALSE)</f>
        <v>9</v>
      </c>
      <c r="K33" s="23">
        <v>5</v>
      </c>
      <c r="L33" s="23">
        <f>VLOOKUP(B33,[2]S3!$B:$L,10,FALSE)</f>
        <v>5</v>
      </c>
      <c r="M33" s="26">
        <f t="shared" si="7"/>
        <v>7</v>
      </c>
      <c r="N33" s="26">
        <f t="shared" si="8"/>
        <v>6.85</v>
      </c>
      <c r="O33" s="23">
        <f>VLOOKUP(B33,'[1]TD PHYS 4'!B:K,10,FALSE)</f>
        <v>10</v>
      </c>
      <c r="P33" s="23">
        <v>0</v>
      </c>
      <c r="Q33" s="23"/>
      <c r="R33" s="26">
        <f t="shared" si="9"/>
        <v>5</v>
      </c>
      <c r="S33" s="23">
        <f>VLOOKUP(B33,'[1]TD CHIMIE'!B:K,10,FALSE)</f>
        <v>15</v>
      </c>
      <c r="T33" s="23">
        <v>5.5</v>
      </c>
      <c r="U33" s="23"/>
      <c r="V33" s="23">
        <f>VLOOKUP(B33,'[1]TD CHIMIE'!B:F,5,FALSE)</f>
        <v>2</v>
      </c>
      <c r="W33" s="24">
        <f t="shared" si="10"/>
        <v>10.25</v>
      </c>
      <c r="X33" s="24">
        <f t="shared" si="0"/>
        <v>7.625</v>
      </c>
      <c r="Y33" s="23">
        <f>VLOOKUP(B33,'[1]TD MATHS 4'!B:K,10,FALSE)</f>
        <v>16</v>
      </c>
      <c r="Z33" s="23">
        <v>13.25</v>
      </c>
      <c r="AA33" s="23"/>
      <c r="AB33" s="26">
        <f t="shared" si="27"/>
        <v>14.625</v>
      </c>
      <c r="AC33" s="23">
        <f>VLOOKUP(B33,'[1]TP INFO'!B:J,9,FALSE)</f>
        <v>14</v>
      </c>
      <c r="AD33" s="23">
        <f>VLOOKUP(B33,'[1]TP PHYS 3'!B:J,9,FALSE)</f>
        <v>15</v>
      </c>
      <c r="AE33" s="23"/>
      <c r="AF33" s="23">
        <f>VLOOKUP(B33,'[1]EX DESSIN'!B:J,9,FALSE)</f>
        <v>14.5</v>
      </c>
      <c r="AG33" s="23"/>
      <c r="AH33" s="26">
        <f t="shared" si="26"/>
        <v>14.5</v>
      </c>
      <c r="AI33" s="26">
        <f t="shared" si="11"/>
        <v>14.55</v>
      </c>
      <c r="AJ33" s="23"/>
      <c r="AK33" s="23">
        <v>7</v>
      </c>
      <c r="AL33" s="23"/>
      <c r="AM33" s="23"/>
      <c r="AN33" s="23">
        <v>3</v>
      </c>
      <c r="AO33" s="23"/>
      <c r="AP33" s="26">
        <f t="shared" si="12"/>
        <v>5</v>
      </c>
      <c r="AQ33" s="23">
        <v>15.5</v>
      </c>
      <c r="AR33" s="23"/>
      <c r="AS33" s="23"/>
      <c r="AT33" s="26">
        <f t="shared" si="1"/>
        <v>9.5882352941176467</v>
      </c>
      <c r="AU33" s="43">
        <f t="shared" si="13"/>
        <v>14</v>
      </c>
      <c r="AV33" s="26" t="s">
        <v>186</v>
      </c>
      <c r="AW33" s="43">
        <v>30</v>
      </c>
      <c r="AX33" s="29">
        <f t="shared" si="2"/>
        <v>0</v>
      </c>
      <c r="AY33" s="29">
        <f t="shared" si="3"/>
        <v>0</v>
      </c>
      <c r="AZ33" s="29">
        <f t="shared" si="4"/>
        <v>0</v>
      </c>
      <c r="BA33" s="29">
        <f t="shared" si="5"/>
        <v>0</v>
      </c>
      <c r="BB33" s="29">
        <f t="shared" si="14"/>
        <v>4</v>
      </c>
      <c r="BC33" s="29">
        <f t="shared" si="15"/>
        <v>4</v>
      </c>
      <c r="BD33" s="29">
        <f t="shared" si="16"/>
        <v>4</v>
      </c>
      <c r="BE33" s="29">
        <f t="shared" si="17"/>
        <v>2</v>
      </c>
      <c r="BF33" s="29">
        <f t="shared" si="18"/>
        <v>1</v>
      </c>
      <c r="BG33" s="29">
        <f t="shared" si="19"/>
        <v>2</v>
      </c>
      <c r="BH33" s="29">
        <f t="shared" si="20"/>
        <v>9</v>
      </c>
      <c r="BI33" s="29">
        <f t="shared" si="21"/>
        <v>0</v>
      </c>
      <c r="BJ33" s="29">
        <f t="shared" si="22"/>
        <v>0</v>
      </c>
      <c r="BK33" s="29">
        <f t="shared" si="23"/>
        <v>0</v>
      </c>
      <c r="BL33" s="29">
        <f t="shared" si="24"/>
        <v>1</v>
      </c>
      <c r="BM33" s="26">
        <v>9.7117647058823522</v>
      </c>
      <c r="BN33" s="43">
        <v>20</v>
      </c>
      <c r="BO33" s="105">
        <f t="shared" si="25"/>
        <v>0.12352941176470544</v>
      </c>
      <c r="BP33" s="106" t="s">
        <v>194</v>
      </c>
      <c r="BQ33" s="106" t="s">
        <v>194</v>
      </c>
      <c r="BR33" s="28" t="s">
        <v>195</v>
      </c>
    </row>
    <row r="34" spans="1:70" s="28" customFormat="1" ht="15" hidden="1" customHeight="1" x14ac:dyDescent="0.25">
      <c r="A34" s="33">
        <v>31</v>
      </c>
      <c r="B34" s="34" t="s">
        <v>144</v>
      </c>
      <c r="C34" s="34" t="s">
        <v>145</v>
      </c>
      <c r="D34" s="34" t="s">
        <v>146</v>
      </c>
      <c r="E34" s="42" t="s">
        <v>122</v>
      </c>
      <c r="F34" s="23">
        <f>VLOOKUP(B34,'[1]TD MATHS 3'!B:K,10,FALSE)</f>
        <v>12.5</v>
      </c>
      <c r="G34" s="23">
        <v>0</v>
      </c>
      <c r="H34" s="23"/>
      <c r="I34" s="26">
        <f t="shared" si="6"/>
        <v>6.25</v>
      </c>
      <c r="J34" s="23">
        <f>VLOOKUP(B34,'[1]TD PHYS 3'!B:K,10,FALSE)</f>
        <v>10</v>
      </c>
      <c r="K34" s="23">
        <v>5.25</v>
      </c>
      <c r="L34" s="23">
        <f>VLOOKUP(B34,[2]S3!$B:$L,10,FALSE)</f>
        <v>5.25</v>
      </c>
      <c r="M34" s="26">
        <f t="shared" si="7"/>
        <v>7.625</v>
      </c>
      <c r="N34" s="26">
        <f t="shared" si="8"/>
        <v>6.8</v>
      </c>
      <c r="O34" s="23">
        <f>VLOOKUP(B34,'[1]TD PHYS 4'!B:K,10,FALSE)</f>
        <v>11</v>
      </c>
      <c r="P34" s="23">
        <v>4.25</v>
      </c>
      <c r="Q34" s="23"/>
      <c r="R34" s="26">
        <f t="shared" si="9"/>
        <v>7.625</v>
      </c>
      <c r="S34" s="23">
        <f>VLOOKUP(B34,'[1]TD CHIMIE'!B:K,10,FALSE)</f>
        <v>15</v>
      </c>
      <c r="T34" s="23">
        <v>5</v>
      </c>
      <c r="U34" s="23"/>
      <c r="V34" s="23">
        <f>VLOOKUP(B34,'[1]TD CHIMIE'!B:F,5,FALSE)</f>
        <v>2</v>
      </c>
      <c r="W34" s="55">
        <f t="shared" si="10"/>
        <v>10</v>
      </c>
      <c r="X34" s="24">
        <f t="shared" si="0"/>
        <v>8.8125</v>
      </c>
      <c r="Y34" s="23">
        <f>VLOOKUP(B34,'[1]TD MATHS 4'!B:K,10,FALSE)</f>
        <v>14</v>
      </c>
      <c r="Z34" s="23">
        <v>5.5</v>
      </c>
      <c r="AA34" s="23"/>
      <c r="AB34" s="26">
        <f t="shared" si="27"/>
        <v>9.75</v>
      </c>
      <c r="AC34" s="23">
        <f>VLOOKUP(B34,'[1]TP INFO'!B:J,9,FALSE)</f>
        <v>16.5</v>
      </c>
      <c r="AD34" s="23">
        <f>VLOOKUP(B34,'[1]TP PHYS 3'!B:J,9,FALSE)</f>
        <v>11.5</v>
      </c>
      <c r="AE34" s="23"/>
      <c r="AF34" s="23">
        <f>VLOOKUP(B34,'[1]EX DESSIN'!B:J,9,FALSE)</f>
        <v>12</v>
      </c>
      <c r="AG34" s="23"/>
      <c r="AH34" s="26">
        <f t="shared" si="26"/>
        <v>12</v>
      </c>
      <c r="AI34" s="26">
        <f t="shared" si="11"/>
        <v>11.9</v>
      </c>
      <c r="AJ34" s="23"/>
      <c r="AK34" s="23">
        <v>12.5</v>
      </c>
      <c r="AL34" s="23"/>
      <c r="AM34" s="23"/>
      <c r="AN34" s="23">
        <v>2</v>
      </c>
      <c r="AO34" s="23"/>
      <c r="AP34" s="26">
        <f t="shared" si="12"/>
        <v>7.25</v>
      </c>
      <c r="AQ34" s="23">
        <v>17.5</v>
      </c>
      <c r="AR34" s="23"/>
      <c r="AS34" s="23"/>
      <c r="AT34" s="26">
        <f t="shared" si="1"/>
        <v>9.4558823529411757</v>
      </c>
      <c r="AU34" s="43">
        <f t="shared" si="13"/>
        <v>14</v>
      </c>
      <c r="AV34" s="26" t="s">
        <v>186</v>
      </c>
      <c r="AW34" s="43">
        <v>30</v>
      </c>
      <c r="AX34" s="29">
        <f t="shared" si="2"/>
        <v>0</v>
      </c>
      <c r="AY34" s="29">
        <f t="shared" si="3"/>
        <v>0</v>
      </c>
      <c r="AZ34" s="29">
        <f t="shared" si="4"/>
        <v>0</v>
      </c>
      <c r="BA34" s="29">
        <f t="shared" si="5"/>
        <v>0</v>
      </c>
      <c r="BB34" s="29">
        <f t="shared" si="14"/>
        <v>4</v>
      </c>
      <c r="BC34" s="29">
        <f t="shared" si="15"/>
        <v>4</v>
      </c>
      <c r="BD34" s="29">
        <f t="shared" si="16"/>
        <v>0</v>
      </c>
      <c r="BE34" s="29">
        <f t="shared" si="17"/>
        <v>2</v>
      </c>
      <c r="BF34" s="29">
        <f t="shared" si="18"/>
        <v>1</v>
      </c>
      <c r="BG34" s="29">
        <f t="shared" si="19"/>
        <v>2</v>
      </c>
      <c r="BH34" s="29">
        <f t="shared" si="20"/>
        <v>9</v>
      </c>
      <c r="BI34" s="29">
        <f t="shared" si="21"/>
        <v>0</v>
      </c>
      <c r="BJ34" s="29">
        <f t="shared" si="22"/>
        <v>0</v>
      </c>
      <c r="BK34" s="29">
        <f t="shared" si="23"/>
        <v>0</v>
      </c>
      <c r="BL34" s="29">
        <f t="shared" si="24"/>
        <v>1</v>
      </c>
      <c r="BM34" s="26">
        <v>10.441176470588236</v>
      </c>
      <c r="BN34" s="43">
        <v>30</v>
      </c>
      <c r="BO34" s="105">
        <f t="shared" si="25"/>
        <v>0.98529411764705976</v>
      </c>
      <c r="BP34" s="106" t="s">
        <v>194</v>
      </c>
      <c r="BQ34" s="106" t="s">
        <v>194</v>
      </c>
      <c r="BR34" s="28" t="s">
        <v>195</v>
      </c>
    </row>
    <row r="35" spans="1:70" s="28" customFormat="1" ht="15" hidden="1" customHeight="1" x14ac:dyDescent="0.25">
      <c r="A35" s="33">
        <v>32</v>
      </c>
      <c r="B35" s="34" t="s">
        <v>147</v>
      </c>
      <c r="C35" s="34" t="s">
        <v>148</v>
      </c>
      <c r="D35" s="34" t="s">
        <v>182</v>
      </c>
      <c r="E35" s="42" t="s">
        <v>122</v>
      </c>
      <c r="F35" s="23">
        <f>VLOOKUP(B35,'[1]TD MATHS 3'!B:K,10,FALSE)</f>
        <v>12</v>
      </c>
      <c r="G35" s="23">
        <v>1</v>
      </c>
      <c r="H35" s="23"/>
      <c r="I35" s="26">
        <f t="shared" si="6"/>
        <v>6.5</v>
      </c>
      <c r="J35" s="23">
        <f>VLOOKUP(B35,'[1]TD PHYS 3'!B:K,10,FALSE)</f>
        <v>11</v>
      </c>
      <c r="K35" s="23">
        <v>5.25</v>
      </c>
      <c r="L35" s="23">
        <f>VLOOKUP(B35,[2]S3!$B:$L,10,FALSE)</f>
        <v>5.25</v>
      </c>
      <c r="M35" s="26">
        <f t="shared" si="7"/>
        <v>8.125</v>
      </c>
      <c r="N35" s="26">
        <f t="shared" si="8"/>
        <v>7.15</v>
      </c>
      <c r="O35" s="23">
        <f>VLOOKUP(B35,'[1]TD PHYS 4'!B:K,10,FALSE)</f>
        <v>11</v>
      </c>
      <c r="P35" s="23"/>
      <c r="Q35" s="23"/>
      <c r="R35" s="26">
        <f t="shared" si="9"/>
        <v>5.5</v>
      </c>
      <c r="S35" s="23">
        <f>VLOOKUP(B35,'[1]TD CHIMIE'!B:K,10,FALSE)</f>
        <v>0</v>
      </c>
      <c r="T35" s="23">
        <v>3.5</v>
      </c>
      <c r="U35" s="23"/>
      <c r="V35" s="23">
        <f>VLOOKUP(B35,'[1]TD CHIMIE'!B:F,5,FALSE)</f>
        <v>0</v>
      </c>
      <c r="W35" s="24">
        <f t="shared" si="10"/>
        <v>1.75</v>
      </c>
      <c r="X35" s="24">
        <f t="shared" si="0"/>
        <v>3.625</v>
      </c>
      <c r="Y35" s="23">
        <f>VLOOKUP(B35,'[1]TD MATHS 4'!B:K,10,FALSE)</f>
        <v>13</v>
      </c>
      <c r="Z35" s="23">
        <v>4</v>
      </c>
      <c r="AA35" s="23"/>
      <c r="AB35" s="26">
        <f t="shared" si="27"/>
        <v>8.5</v>
      </c>
      <c r="AC35" s="23">
        <f>VLOOKUP(B35,[1]Feuil11!B:AD,29,FALSE)</f>
        <v>10</v>
      </c>
      <c r="AD35" s="23">
        <f>VLOOKUP(B35,[1]Feuil11!C:AE,29,FALSE)</f>
        <v>10</v>
      </c>
      <c r="AE35" s="23"/>
      <c r="AF35" s="23">
        <f>VLOOKUP(B35,'[1]EX DESSIN'!B:J,9,FALSE)</f>
        <v>0</v>
      </c>
      <c r="AG35" s="23"/>
      <c r="AH35" s="26">
        <f t="shared" si="26"/>
        <v>0</v>
      </c>
      <c r="AI35" s="26">
        <f t="shared" si="11"/>
        <v>7.4</v>
      </c>
      <c r="AJ35" s="23"/>
      <c r="AK35" s="23"/>
      <c r="AL35" s="23"/>
      <c r="AM35" s="23"/>
      <c r="AN35" s="23"/>
      <c r="AO35" s="23"/>
      <c r="AP35" s="26">
        <f t="shared" si="12"/>
        <v>0</v>
      </c>
      <c r="AQ35" s="23"/>
      <c r="AR35" s="23"/>
      <c r="AS35" s="23"/>
      <c r="AT35" s="26">
        <f t="shared" si="1"/>
        <v>5.132352941176471</v>
      </c>
      <c r="AU35" s="43">
        <f t="shared" si="13"/>
        <v>3</v>
      </c>
      <c r="AV35" s="26" t="s">
        <v>196</v>
      </c>
      <c r="AW35" s="43">
        <v>3</v>
      </c>
      <c r="AX35" s="29">
        <f t="shared" si="2"/>
        <v>0</v>
      </c>
      <c r="AY35" s="29">
        <f t="shared" si="3"/>
        <v>0</v>
      </c>
      <c r="AZ35" s="29">
        <f t="shared" si="4"/>
        <v>0</v>
      </c>
      <c r="BA35" s="29">
        <f t="shared" si="5"/>
        <v>0</v>
      </c>
      <c r="BB35" s="29">
        <f t="shared" si="14"/>
        <v>0</v>
      </c>
      <c r="BC35" s="29">
        <f t="shared" si="15"/>
        <v>0</v>
      </c>
      <c r="BD35" s="29">
        <f t="shared" si="16"/>
        <v>0</v>
      </c>
      <c r="BE35" s="29">
        <f t="shared" si="17"/>
        <v>2</v>
      </c>
      <c r="BF35" s="29">
        <f t="shared" si="18"/>
        <v>1</v>
      </c>
      <c r="BG35" s="29">
        <f t="shared" si="19"/>
        <v>0</v>
      </c>
      <c r="BH35" s="29">
        <f t="shared" si="20"/>
        <v>3</v>
      </c>
      <c r="BI35" s="29">
        <f t="shared" si="21"/>
        <v>0</v>
      </c>
      <c r="BJ35" s="29">
        <f t="shared" si="22"/>
        <v>0</v>
      </c>
      <c r="BK35" s="29">
        <f t="shared" si="23"/>
        <v>0</v>
      </c>
      <c r="BL35" s="29">
        <f t="shared" si="24"/>
        <v>0</v>
      </c>
      <c r="BM35" s="26">
        <v>8.9485294117647065</v>
      </c>
      <c r="BN35" s="43">
        <v>16</v>
      </c>
      <c r="BO35" s="105">
        <f t="shared" si="25"/>
        <v>3.8161764705882355</v>
      </c>
      <c r="BP35" s="106" t="s">
        <v>194</v>
      </c>
      <c r="BQ35" s="106" t="s">
        <v>194</v>
      </c>
      <c r="BR35" s="28" t="s">
        <v>195</v>
      </c>
    </row>
    <row r="36" spans="1:70" s="28" customFormat="1" hidden="1" x14ac:dyDescent="0.25">
      <c r="A36" s="33">
        <v>33</v>
      </c>
      <c r="B36" s="34" t="s">
        <v>149</v>
      </c>
      <c r="C36" s="34" t="s">
        <v>150</v>
      </c>
      <c r="D36" s="34" t="s">
        <v>26</v>
      </c>
      <c r="E36" s="42" t="s">
        <v>122</v>
      </c>
      <c r="F36" s="23">
        <f>VLOOKUP(B36,'[1]TD MATHS 3'!B:K,10,FALSE)</f>
        <v>12.5</v>
      </c>
      <c r="G36" s="23">
        <v>1.5</v>
      </c>
      <c r="H36" s="23"/>
      <c r="I36" s="26">
        <f t="shared" si="6"/>
        <v>7</v>
      </c>
      <c r="J36" s="23">
        <f>VLOOKUP(B36,'[1]TD PHYS 3'!B:K,10,FALSE)</f>
        <v>12</v>
      </c>
      <c r="K36" s="23">
        <v>5</v>
      </c>
      <c r="L36" s="23">
        <f>VLOOKUP(B36,[2]S3!$B:$L,10,FALSE)</f>
        <v>5</v>
      </c>
      <c r="M36" s="26">
        <f t="shared" si="7"/>
        <v>8.5</v>
      </c>
      <c r="N36" s="26">
        <f t="shared" si="8"/>
        <v>7.6</v>
      </c>
      <c r="O36" s="23">
        <f>VLOOKUP(B36,'[1]TD PHYS 4'!B:K,10,FALSE)</f>
        <v>10</v>
      </c>
      <c r="P36" s="23">
        <v>1</v>
      </c>
      <c r="Q36" s="23"/>
      <c r="R36" s="26">
        <f t="shared" si="9"/>
        <v>5.5</v>
      </c>
      <c r="S36" s="23">
        <f>VLOOKUP(B36,'[1]TD CHIMIE'!B:K,10,FALSE)</f>
        <v>16</v>
      </c>
      <c r="T36" s="23">
        <v>5.5</v>
      </c>
      <c r="U36" s="23"/>
      <c r="V36" s="23">
        <f>VLOOKUP(B36,'[1]TD CHIMIE'!B:F,5,FALSE)</f>
        <v>2</v>
      </c>
      <c r="W36" s="24">
        <f t="shared" si="10"/>
        <v>10.75</v>
      </c>
      <c r="X36" s="24">
        <f t="shared" si="0"/>
        <v>8.125</v>
      </c>
      <c r="Y36" s="23">
        <f>VLOOKUP(B36,'[1]TD MATHS 4'!B:K,10,FALSE)</f>
        <v>13</v>
      </c>
      <c r="Z36" s="23">
        <v>10.25</v>
      </c>
      <c r="AA36" s="23"/>
      <c r="AB36" s="26">
        <f t="shared" si="27"/>
        <v>11.625</v>
      </c>
      <c r="AC36" s="23">
        <f>VLOOKUP(B36,'[1]TP INFO'!B:J,9,FALSE)</f>
        <v>15</v>
      </c>
      <c r="AD36" s="23">
        <f>VLOOKUP(B36,'[1]TP PHYS 3'!B:J,9,FALSE)</f>
        <v>11.5</v>
      </c>
      <c r="AE36" s="23"/>
      <c r="AF36" s="23">
        <f>VLOOKUP(B36,'[1]EX DESSIN'!B:J,9,FALSE)</f>
        <v>15.5</v>
      </c>
      <c r="AG36" s="23"/>
      <c r="AH36" s="26">
        <f t="shared" si="26"/>
        <v>15.5</v>
      </c>
      <c r="AI36" s="26">
        <f t="shared" si="11"/>
        <v>13.05</v>
      </c>
      <c r="AJ36" s="23"/>
      <c r="AK36" s="23">
        <v>8</v>
      </c>
      <c r="AL36" s="23"/>
      <c r="AM36" s="23"/>
      <c r="AN36" s="23">
        <v>6</v>
      </c>
      <c r="AO36" s="23"/>
      <c r="AP36" s="26">
        <f t="shared" si="12"/>
        <v>7</v>
      </c>
      <c r="AQ36" s="23">
        <v>14</v>
      </c>
      <c r="AR36" s="23"/>
      <c r="AS36" s="23"/>
      <c r="AT36" s="26">
        <f t="shared" si="1"/>
        <v>9.632352941176471</v>
      </c>
      <c r="AU36" s="43">
        <f t="shared" si="13"/>
        <v>14</v>
      </c>
      <c r="AV36" s="26" t="s">
        <v>186</v>
      </c>
      <c r="AW36" s="43">
        <v>30</v>
      </c>
      <c r="AX36" s="29">
        <f t="shared" si="2"/>
        <v>0</v>
      </c>
      <c r="AY36" s="29">
        <f t="shared" si="3"/>
        <v>0</v>
      </c>
      <c r="AZ36" s="29">
        <f t="shared" si="4"/>
        <v>0</v>
      </c>
      <c r="BA36" s="29">
        <f t="shared" si="5"/>
        <v>0</v>
      </c>
      <c r="BB36" s="29">
        <f t="shared" si="14"/>
        <v>4</v>
      </c>
      <c r="BC36" s="29">
        <f t="shared" si="15"/>
        <v>4</v>
      </c>
      <c r="BD36" s="29">
        <f t="shared" si="16"/>
        <v>4</v>
      </c>
      <c r="BE36" s="29">
        <f t="shared" si="17"/>
        <v>2</v>
      </c>
      <c r="BF36" s="29">
        <f t="shared" si="18"/>
        <v>1</v>
      </c>
      <c r="BG36" s="29">
        <f t="shared" si="19"/>
        <v>2</v>
      </c>
      <c r="BH36" s="29">
        <f t="shared" si="20"/>
        <v>9</v>
      </c>
      <c r="BI36" s="29">
        <f t="shared" si="21"/>
        <v>0</v>
      </c>
      <c r="BJ36" s="29">
        <f t="shared" si="22"/>
        <v>0</v>
      </c>
      <c r="BK36" s="29">
        <f t="shared" si="23"/>
        <v>0</v>
      </c>
      <c r="BL36" s="29">
        <f t="shared" si="24"/>
        <v>1</v>
      </c>
      <c r="BM36" s="26">
        <v>9.9041176470588237</v>
      </c>
      <c r="BN36" s="43">
        <v>15</v>
      </c>
      <c r="BO36" s="105">
        <f t="shared" si="25"/>
        <v>0.27176470588235269</v>
      </c>
      <c r="BP36" s="106" t="s">
        <v>194</v>
      </c>
      <c r="BQ36" s="106" t="s">
        <v>194</v>
      </c>
      <c r="BR36" s="28" t="s">
        <v>193</v>
      </c>
    </row>
    <row r="37" spans="1:70" s="28" customFormat="1" ht="15" hidden="1" customHeight="1" x14ac:dyDescent="0.25">
      <c r="A37" s="33">
        <v>34</v>
      </c>
      <c r="B37" s="34" t="s">
        <v>151</v>
      </c>
      <c r="C37" s="34" t="s">
        <v>152</v>
      </c>
      <c r="D37" s="34" t="s">
        <v>65</v>
      </c>
      <c r="E37" s="42" t="s">
        <v>122</v>
      </c>
      <c r="F37" s="23">
        <f>VLOOKUP(B37,'[1]TD MATHS 3'!B:K,10,FALSE)</f>
        <v>11</v>
      </c>
      <c r="G37" s="23">
        <v>0</v>
      </c>
      <c r="H37" s="23"/>
      <c r="I37" s="26">
        <f t="shared" si="6"/>
        <v>5.5</v>
      </c>
      <c r="J37" s="23">
        <f>VLOOKUP(B37,'[1]TD PHYS 3'!B:K,10,FALSE)</f>
        <v>0</v>
      </c>
      <c r="K37" s="23">
        <v>3</v>
      </c>
      <c r="L37" s="23">
        <f>VLOOKUP(B37,[2]S3!$B:$L,10,FALSE)</f>
        <v>3</v>
      </c>
      <c r="M37" s="26">
        <f t="shared" si="7"/>
        <v>1.5</v>
      </c>
      <c r="N37" s="26">
        <f t="shared" si="8"/>
        <v>3.9</v>
      </c>
      <c r="O37" s="23">
        <f>VLOOKUP(B37,'[1]TD PHYS 4'!B:K,10,FALSE)</f>
        <v>10</v>
      </c>
      <c r="P37" s="23">
        <v>0</v>
      </c>
      <c r="Q37" s="23"/>
      <c r="R37" s="26">
        <f t="shared" si="9"/>
        <v>5</v>
      </c>
      <c r="S37" s="23">
        <f>VLOOKUP(B37,'[1]TD CHIMIE'!B:K,10,FALSE)</f>
        <v>16</v>
      </c>
      <c r="T37" s="23">
        <v>5.5</v>
      </c>
      <c r="U37" s="23"/>
      <c r="V37" s="23">
        <f>VLOOKUP(B37,'[1]TD CHIMIE'!B:F,5,FALSE)</f>
        <v>2</v>
      </c>
      <c r="W37" s="24">
        <f t="shared" si="10"/>
        <v>10.75</v>
      </c>
      <c r="X37" s="24">
        <f t="shared" si="0"/>
        <v>7.875</v>
      </c>
      <c r="Y37" s="23">
        <f>VLOOKUP(B37,'[1]TD MATHS 4'!B:K,10,FALSE)</f>
        <v>0</v>
      </c>
      <c r="Z37" s="23">
        <v>5.5</v>
      </c>
      <c r="AA37" s="23"/>
      <c r="AB37" s="26">
        <f t="shared" si="27"/>
        <v>2.75</v>
      </c>
      <c r="AC37" s="23" t="e">
        <f>VLOOKUP(B37,[1]Feuil11!C:AD,28,FALSE)</f>
        <v>#N/A</v>
      </c>
      <c r="AD37" s="23">
        <f>VLOOKUP(B37,'[1]TP PHYS 3'!B:J,9,FALSE)</f>
        <v>15</v>
      </c>
      <c r="AE37" s="23"/>
      <c r="AF37" s="23">
        <f>VLOOKUP(B37,'[1]EX DESSIN'!B:J,9,FALSE)</f>
        <v>10</v>
      </c>
      <c r="AG37" s="23"/>
      <c r="AH37" s="26">
        <f t="shared" si="26"/>
        <v>10</v>
      </c>
      <c r="AI37" s="26" t="e">
        <f t="shared" si="11"/>
        <v>#N/A</v>
      </c>
      <c r="AJ37" s="23"/>
      <c r="AK37" s="23">
        <v>10</v>
      </c>
      <c r="AL37" s="23"/>
      <c r="AM37" s="23"/>
      <c r="AN37" s="23">
        <v>1</v>
      </c>
      <c r="AO37" s="23"/>
      <c r="AP37" s="26">
        <f t="shared" si="12"/>
        <v>5.5</v>
      </c>
      <c r="AQ37" s="23">
        <v>15.25</v>
      </c>
      <c r="AR37" s="23"/>
      <c r="AS37" s="23"/>
      <c r="AT37" s="26" t="e">
        <f t="shared" si="1"/>
        <v>#N/A</v>
      </c>
      <c r="AU37" s="43" t="e">
        <f t="shared" si="13"/>
        <v>#N/A</v>
      </c>
      <c r="AV37" s="26" t="s">
        <v>196</v>
      </c>
      <c r="AW37" s="43" t="e">
        <v>#N/A</v>
      </c>
      <c r="AX37" s="29">
        <f t="shared" si="2"/>
        <v>0</v>
      </c>
      <c r="AY37" s="29">
        <f t="shared" si="3"/>
        <v>0</v>
      </c>
      <c r="AZ37" s="29">
        <f t="shared" si="4"/>
        <v>0</v>
      </c>
      <c r="BA37" s="29">
        <f t="shared" si="5"/>
        <v>0</v>
      </c>
      <c r="BB37" s="29">
        <f t="shared" si="14"/>
        <v>4</v>
      </c>
      <c r="BC37" s="29">
        <f t="shared" si="15"/>
        <v>4</v>
      </c>
      <c r="BD37" s="29">
        <f t="shared" si="16"/>
        <v>0</v>
      </c>
      <c r="BE37" s="29" t="e">
        <f t="shared" si="17"/>
        <v>#N/A</v>
      </c>
      <c r="BF37" s="29">
        <f t="shared" si="18"/>
        <v>1</v>
      </c>
      <c r="BG37" s="29">
        <f t="shared" si="19"/>
        <v>2</v>
      </c>
      <c r="BH37" s="29" t="e">
        <f t="shared" si="20"/>
        <v>#N/A</v>
      </c>
      <c r="BI37" s="29">
        <f t="shared" si="21"/>
        <v>0</v>
      </c>
      <c r="BJ37" s="29">
        <f t="shared" si="22"/>
        <v>0</v>
      </c>
      <c r="BK37" s="29">
        <f t="shared" si="23"/>
        <v>0</v>
      </c>
      <c r="BL37" s="29">
        <f t="shared" si="24"/>
        <v>1</v>
      </c>
      <c r="BM37" s="26">
        <v>10.939705882352941</v>
      </c>
      <c r="BN37" s="43">
        <v>30</v>
      </c>
      <c r="BO37" s="105" t="e">
        <f t="shared" si="25"/>
        <v>#N/A</v>
      </c>
      <c r="BP37" s="106" t="s">
        <v>194</v>
      </c>
      <c r="BQ37" s="106" t="s">
        <v>194</v>
      </c>
      <c r="BR37" s="28" t="s">
        <v>195</v>
      </c>
    </row>
    <row r="38" spans="1:70" s="28" customFormat="1" ht="15" hidden="1" customHeight="1" x14ac:dyDescent="0.25">
      <c r="A38" s="33">
        <v>35</v>
      </c>
      <c r="B38" s="34" t="s">
        <v>153</v>
      </c>
      <c r="C38" s="34" t="s">
        <v>154</v>
      </c>
      <c r="D38" s="34" t="s">
        <v>55</v>
      </c>
      <c r="E38" s="42" t="s">
        <v>122</v>
      </c>
      <c r="F38" s="23">
        <f>VLOOKUP(B38,'[1]TD MATHS 3'!B:K,10,FALSE)</f>
        <v>14</v>
      </c>
      <c r="G38" s="23">
        <v>5.5</v>
      </c>
      <c r="H38" s="23"/>
      <c r="I38" s="26">
        <f t="shared" si="6"/>
        <v>9.75</v>
      </c>
      <c r="J38" s="23">
        <f>VLOOKUP(B38,'[1]TD PHYS 3'!B:K,10,FALSE)</f>
        <v>11.5</v>
      </c>
      <c r="K38" s="23">
        <v>2.75</v>
      </c>
      <c r="L38" s="23">
        <f>VLOOKUP(B38,[2]S3!$B:$L,10,FALSE)</f>
        <v>2.75</v>
      </c>
      <c r="M38" s="26">
        <f t="shared" si="7"/>
        <v>7.125</v>
      </c>
      <c r="N38" s="26">
        <f t="shared" si="8"/>
        <v>8.6999999999999993</v>
      </c>
      <c r="O38" s="23">
        <f>VLOOKUP(B38,'[1]TD PHYS 4'!B:K,10,FALSE)</f>
        <v>10</v>
      </c>
      <c r="P38" s="23">
        <v>0</v>
      </c>
      <c r="Q38" s="23"/>
      <c r="R38" s="26">
        <f t="shared" si="9"/>
        <v>5</v>
      </c>
      <c r="S38" s="23">
        <f>VLOOKUP(B38,'[1]TD CHIMIE'!B:K,10,FALSE)</f>
        <v>15</v>
      </c>
      <c r="T38" s="23">
        <v>5</v>
      </c>
      <c r="U38" s="23"/>
      <c r="V38" s="23">
        <f>VLOOKUP(B38,'[1]TD CHIMIE'!B:F,5,FALSE)</f>
        <v>2</v>
      </c>
      <c r="W38" s="55">
        <f t="shared" si="10"/>
        <v>10</v>
      </c>
      <c r="X38" s="24">
        <f t="shared" si="0"/>
        <v>7.5</v>
      </c>
      <c r="Y38" s="23">
        <f>VLOOKUP(B38,'[1]TD MATHS 4'!B:K,10,FALSE)</f>
        <v>12</v>
      </c>
      <c r="Z38" s="23">
        <v>14.25</v>
      </c>
      <c r="AA38" s="23"/>
      <c r="AB38" s="26">
        <f t="shared" si="27"/>
        <v>13.125</v>
      </c>
      <c r="AC38" s="23">
        <f>VLOOKUP(B38,'[1]TP INFO'!B:J,9,FALSE)</f>
        <v>13</v>
      </c>
      <c r="AD38" s="23">
        <f>VLOOKUP(B38,'[1]TP PHYS 3'!B:J,9,FALSE)</f>
        <v>11.5</v>
      </c>
      <c r="AE38" s="23"/>
      <c r="AF38" s="23">
        <f>VLOOKUP(B38,'[1]EX DESSIN'!B:J,9,FALSE)</f>
        <v>5</v>
      </c>
      <c r="AG38" s="23"/>
      <c r="AH38" s="26">
        <f t="shared" si="26"/>
        <v>5</v>
      </c>
      <c r="AI38" s="26">
        <f t="shared" si="11"/>
        <v>11.15</v>
      </c>
      <c r="AJ38" s="23"/>
      <c r="AK38" s="23">
        <v>6</v>
      </c>
      <c r="AL38" s="23"/>
      <c r="AM38" s="23"/>
      <c r="AN38" s="23">
        <v>4</v>
      </c>
      <c r="AO38" s="23"/>
      <c r="AP38" s="26">
        <f t="shared" si="12"/>
        <v>5</v>
      </c>
      <c r="AQ38" s="23">
        <v>15.5</v>
      </c>
      <c r="AR38" s="23"/>
      <c r="AS38" s="23"/>
      <c r="AT38" s="26">
        <f t="shared" si="1"/>
        <v>9.1029411764705888</v>
      </c>
      <c r="AU38" s="43">
        <f t="shared" si="13"/>
        <v>14</v>
      </c>
      <c r="AV38" s="26" t="s">
        <v>186</v>
      </c>
      <c r="AW38" s="43">
        <v>30</v>
      </c>
      <c r="AX38" s="29">
        <f t="shared" si="2"/>
        <v>0</v>
      </c>
      <c r="AY38" s="29">
        <f t="shared" si="3"/>
        <v>0</v>
      </c>
      <c r="AZ38" s="29">
        <f t="shared" si="4"/>
        <v>0</v>
      </c>
      <c r="BA38" s="29">
        <f t="shared" si="5"/>
        <v>0</v>
      </c>
      <c r="BB38" s="29">
        <f t="shared" si="14"/>
        <v>4</v>
      </c>
      <c r="BC38" s="29">
        <f t="shared" si="15"/>
        <v>4</v>
      </c>
      <c r="BD38" s="29">
        <f t="shared" si="16"/>
        <v>4</v>
      </c>
      <c r="BE38" s="29">
        <f t="shared" si="17"/>
        <v>2</v>
      </c>
      <c r="BF38" s="29">
        <f t="shared" si="18"/>
        <v>1</v>
      </c>
      <c r="BG38" s="29">
        <f t="shared" si="19"/>
        <v>0</v>
      </c>
      <c r="BH38" s="29">
        <f t="shared" si="20"/>
        <v>9</v>
      </c>
      <c r="BI38" s="29">
        <f t="shared" si="21"/>
        <v>0</v>
      </c>
      <c r="BJ38" s="29">
        <f t="shared" si="22"/>
        <v>0</v>
      </c>
      <c r="BK38" s="29">
        <f t="shared" si="23"/>
        <v>0</v>
      </c>
      <c r="BL38" s="29">
        <f t="shared" si="24"/>
        <v>1</v>
      </c>
      <c r="BM38" s="26">
        <v>9.9294117647058826</v>
      </c>
      <c r="BN38" s="43">
        <v>12</v>
      </c>
      <c r="BO38" s="105">
        <f t="shared" si="25"/>
        <v>0.82647058823529385</v>
      </c>
      <c r="BP38" s="28" t="s">
        <v>191</v>
      </c>
      <c r="BQ38" s="28" t="s">
        <v>192</v>
      </c>
      <c r="BR38" s="28" t="s">
        <v>193</v>
      </c>
    </row>
    <row r="39" spans="1:70" s="28" customFormat="1" ht="15" hidden="1" customHeight="1" x14ac:dyDescent="0.25">
      <c r="A39" s="33">
        <v>36</v>
      </c>
      <c r="B39" s="34" t="s">
        <v>155</v>
      </c>
      <c r="C39" s="34" t="s">
        <v>156</v>
      </c>
      <c r="D39" s="34" t="s">
        <v>157</v>
      </c>
      <c r="E39" s="42" t="s">
        <v>122</v>
      </c>
      <c r="F39" s="23">
        <f>VLOOKUP(B39,'[1]TD MATHS 3'!B:K,10,FALSE)</f>
        <v>13.5</v>
      </c>
      <c r="G39" s="23">
        <v>4.5</v>
      </c>
      <c r="H39" s="23"/>
      <c r="I39" s="26">
        <f t="shared" si="6"/>
        <v>9</v>
      </c>
      <c r="J39" s="23">
        <f>VLOOKUP(B39,'[1]TD PHYS 3'!B:K,10,FALSE)</f>
        <v>12</v>
      </c>
      <c r="K39" s="23">
        <v>4.5</v>
      </c>
      <c r="L39" s="23">
        <f>VLOOKUP(B39,[2]S3!$B:$L,10,FALSE)</f>
        <v>4.5</v>
      </c>
      <c r="M39" s="26">
        <f t="shared" si="7"/>
        <v>8.25</v>
      </c>
      <c r="N39" s="26">
        <f t="shared" si="8"/>
        <v>8.6999999999999993</v>
      </c>
      <c r="O39" s="23">
        <f>VLOOKUP(B39,'[1]TD PHYS 4'!B:K,10,FALSE)</f>
        <v>10</v>
      </c>
      <c r="P39" s="23">
        <v>2</v>
      </c>
      <c r="Q39" s="23"/>
      <c r="R39" s="26">
        <f t="shared" si="9"/>
        <v>6</v>
      </c>
      <c r="S39" s="23">
        <f>VLOOKUP(B39,'[1]TD CHIMIE'!B:K,10,FALSE)</f>
        <v>15</v>
      </c>
      <c r="T39" s="23">
        <v>5.25</v>
      </c>
      <c r="U39" s="23"/>
      <c r="V39" s="23">
        <f>VLOOKUP(B39,'[1]TD CHIMIE'!B:F,5,FALSE)</f>
        <v>2</v>
      </c>
      <c r="W39" s="24">
        <f t="shared" si="10"/>
        <v>10.125</v>
      </c>
      <c r="X39" s="24">
        <f t="shared" si="0"/>
        <v>8.0625</v>
      </c>
      <c r="Y39" s="23">
        <f>VLOOKUP(B39,'[1]TD MATHS 4'!B:K,10,FALSE)</f>
        <v>13</v>
      </c>
      <c r="Z39" s="23">
        <v>7.5</v>
      </c>
      <c r="AA39" s="23"/>
      <c r="AB39" s="26">
        <f t="shared" si="27"/>
        <v>10.25</v>
      </c>
      <c r="AC39" s="23">
        <f>VLOOKUP(B39,'[1]TP INFO'!B:J,9,FALSE)</f>
        <v>14</v>
      </c>
      <c r="AD39" s="23">
        <f>VLOOKUP(B39,'[1]TP PHYS 3'!B:J,9,FALSE)</f>
        <v>11</v>
      </c>
      <c r="AE39" s="23"/>
      <c r="AF39" s="23">
        <f>VLOOKUP(B39,'[1]EX DESSIN'!B:J,9,FALSE)</f>
        <v>11</v>
      </c>
      <c r="AG39" s="23"/>
      <c r="AH39" s="26">
        <f t="shared" si="26"/>
        <v>11</v>
      </c>
      <c r="AI39" s="26">
        <f t="shared" si="11"/>
        <v>11.3</v>
      </c>
      <c r="AJ39" s="23"/>
      <c r="AK39" s="23">
        <v>7.5</v>
      </c>
      <c r="AL39" s="23"/>
      <c r="AM39" s="23"/>
      <c r="AN39" s="23">
        <v>2</v>
      </c>
      <c r="AO39" s="23"/>
      <c r="AP39" s="26">
        <f t="shared" si="12"/>
        <v>4.75</v>
      </c>
      <c r="AQ39" s="23">
        <v>13.5</v>
      </c>
      <c r="AR39" s="23"/>
      <c r="AS39" s="23"/>
      <c r="AT39" s="26">
        <f t="shared" si="1"/>
        <v>9.132352941176471</v>
      </c>
      <c r="AU39" s="43">
        <f t="shared" si="13"/>
        <v>14</v>
      </c>
      <c r="AV39" s="26" t="s">
        <v>186</v>
      </c>
      <c r="AW39" s="43">
        <v>30</v>
      </c>
      <c r="AX39" s="29">
        <f t="shared" si="2"/>
        <v>0</v>
      </c>
      <c r="AY39" s="29">
        <f t="shared" si="3"/>
        <v>0</v>
      </c>
      <c r="AZ39" s="29">
        <f t="shared" si="4"/>
        <v>0</v>
      </c>
      <c r="BA39" s="29">
        <f t="shared" si="5"/>
        <v>0</v>
      </c>
      <c r="BB39" s="29">
        <f t="shared" si="14"/>
        <v>4</v>
      </c>
      <c r="BC39" s="29">
        <f t="shared" si="15"/>
        <v>4</v>
      </c>
      <c r="BD39" s="29">
        <f t="shared" si="16"/>
        <v>4</v>
      </c>
      <c r="BE39" s="29">
        <f t="shared" si="17"/>
        <v>2</v>
      </c>
      <c r="BF39" s="29">
        <f t="shared" si="18"/>
        <v>1</v>
      </c>
      <c r="BG39" s="29">
        <f t="shared" si="19"/>
        <v>2</v>
      </c>
      <c r="BH39" s="29">
        <f t="shared" si="20"/>
        <v>9</v>
      </c>
      <c r="BI39" s="29">
        <f t="shared" si="21"/>
        <v>0</v>
      </c>
      <c r="BJ39" s="29">
        <f t="shared" si="22"/>
        <v>0</v>
      </c>
      <c r="BK39" s="29">
        <f t="shared" si="23"/>
        <v>0</v>
      </c>
      <c r="BL39" s="29">
        <f t="shared" si="24"/>
        <v>1</v>
      </c>
      <c r="BM39" s="26">
        <v>0.29411764705882354</v>
      </c>
      <c r="BN39" s="43">
        <v>0</v>
      </c>
      <c r="BO39" s="105">
        <f t="shared" si="25"/>
        <v>-8.8382352941176467</v>
      </c>
      <c r="BP39" s="106" t="s">
        <v>194</v>
      </c>
      <c r="BQ39" s="106" t="s">
        <v>194</v>
      </c>
      <c r="BR39" s="28" t="s">
        <v>195</v>
      </c>
    </row>
    <row r="40" spans="1:70" s="28" customFormat="1" ht="15" hidden="1" customHeight="1" x14ac:dyDescent="0.25">
      <c r="A40" s="35">
        <v>37</v>
      </c>
      <c r="B40" s="36" t="s">
        <v>158</v>
      </c>
      <c r="C40" s="36" t="s">
        <v>64</v>
      </c>
      <c r="D40" s="36" t="s">
        <v>58</v>
      </c>
      <c r="E40" s="37" t="s">
        <v>122</v>
      </c>
      <c r="F40" s="23">
        <f>VLOOKUP(B40,'[1]TD MATHS 3'!B:K,10,FALSE)</f>
        <v>14</v>
      </c>
      <c r="G40" s="38">
        <v>0</v>
      </c>
      <c r="H40" s="38"/>
      <c r="I40" s="39">
        <f t="shared" si="6"/>
        <v>7</v>
      </c>
      <c r="J40" s="23">
        <f>VLOOKUP(B40,'[1]TD PHYS 3'!B:K,10,FALSE)</f>
        <v>10</v>
      </c>
      <c r="K40" s="38">
        <v>3</v>
      </c>
      <c r="L40" s="23">
        <f>VLOOKUP(B40,[2]S3!$B:$L,10,FALSE)</f>
        <v>3</v>
      </c>
      <c r="M40" s="39">
        <f t="shared" si="7"/>
        <v>6.5</v>
      </c>
      <c r="N40" s="39">
        <f t="shared" si="8"/>
        <v>6.8</v>
      </c>
      <c r="O40" s="23">
        <f>VLOOKUP(B40,'[1]TD PHYS 4'!B:K,10,FALSE)</f>
        <v>15</v>
      </c>
      <c r="P40" s="38">
        <v>7</v>
      </c>
      <c r="Q40" s="38"/>
      <c r="R40" s="26">
        <f t="shared" si="9"/>
        <v>11</v>
      </c>
      <c r="S40" s="23">
        <f>VLOOKUP(B40,'[1]TD CHIMIE'!B:K,10,FALSE)</f>
        <v>16</v>
      </c>
      <c r="T40" s="38">
        <v>4.25</v>
      </c>
      <c r="U40" s="23"/>
      <c r="V40" s="23">
        <f>VLOOKUP(B40,'[1]TD CHIMIE'!B:F,5,FALSE)</f>
        <v>2</v>
      </c>
      <c r="W40" s="24">
        <f t="shared" si="10"/>
        <v>10.125</v>
      </c>
      <c r="X40" s="40">
        <f t="shared" si="0"/>
        <v>10.5625</v>
      </c>
      <c r="Y40" s="23">
        <f>VLOOKUP(B40,'[1]TD MATHS 4'!B:K,10,FALSE)</f>
        <v>13</v>
      </c>
      <c r="Z40" s="38">
        <v>7.5</v>
      </c>
      <c r="AA40" s="38"/>
      <c r="AB40" s="26">
        <f t="shared" si="27"/>
        <v>10.25</v>
      </c>
      <c r="AC40" s="23">
        <f>VLOOKUP(B40,'[1]TP INFO'!B:J,9,FALSE)</f>
        <v>14.5</v>
      </c>
      <c r="AD40" s="23">
        <f>VLOOKUP(B40,'[1]TP PHYS 3'!B:J,9,FALSE)</f>
        <v>15</v>
      </c>
      <c r="AE40" s="58"/>
      <c r="AF40" s="23">
        <f>VLOOKUP(B40,'[1]EX DESSIN'!B:J,9,FALSE)</f>
        <v>12.5</v>
      </c>
      <c r="AG40" s="59"/>
      <c r="AH40" s="26">
        <f t="shared" si="26"/>
        <v>12.5</v>
      </c>
      <c r="AI40" s="39">
        <f t="shared" si="11"/>
        <v>12.5</v>
      </c>
      <c r="AJ40" s="38"/>
      <c r="AK40" s="38">
        <v>10</v>
      </c>
      <c r="AL40" s="38"/>
      <c r="AM40" s="38"/>
      <c r="AN40" s="38">
        <v>1</v>
      </c>
      <c r="AO40" s="38"/>
      <c r="AP40" s="26">
        <f t="shared" si="12"/>
        <v>5.5</v>
      </c>
      <c r="AQ40" s="38">
        <v>14</v>
      </c>
      <c r="AR40" s="38"/>
      <c r="AS40" s="38"/>
      <c r="AT40" s="39">
        <f t="shared" si="1"/>
        <v>9.632352941176471</v>
      </c>
      <c r="AU40" s="44">
        <f t="shared" si="13"/>
        <v>18</v>
      </c>
      <c r="AV40" s="26" t="s">
        <v>186</v>
      </c>
      <c r="AW40" s="43">
        <v>30</v>
      </c>
      <c r="AX40" s="107">
        <f t="shared" si="2"/>
        <v>0</v>
      </c>
      <c r="AY40" s="107">
        <f t="shared" si="3"/>
        <v>0</v>
      </c>
      <c r="AZ40" s="107">
        <f t="shared" si="4"/>
        <v>0</v>
      </c>
      <c r="BA40" s="107">
        <f t="shared" si="5"/>
        <v>4</v>
      </c>
      <c r="BB40" s="107">
        <f t="shared" si="14"/>
        <v>4</v>
      </c>
      <c r="BC40" s="107">
        <f t="shared" si="15"/>
        <v>8</v>
      </c>
      <c r="BD40" s="107">
        <f t="shared" si="16"/>
        <v>4</v>
      </c>
      <c r="BE40" s="107">
        <f t="shared" si="17"/>
        <v>2</v>
      </c>
      <c r="BF40" s="107">
        <f t="shared" si="18"/>
        <v>1</v>
      </c>
      <c r="BG40" s="107">
        <f t="shared" si="19"/>
        <v>2</v>
      </c>
      <c r="BH40" s="107">
        <f t="shared" si="20"/>
        <v>9</v>
      </c>
      <c r="BI40" s="107">
        <f t="shared" si="21"/>
        <v>0</v>
      </c>
      <c r="BJ40" s="107">
        <f t="shared" si="22"/>
        <v>0</v>
      </c>
      <c r="BK40" s="107">
        <f t="shared" si="23"/>
        <v>0</v>
      </c>
      <c r="BL40" s="107">
        <f t="shared" si="24"/>
        <v>1</v>
      </c>
      <c r="BM40" s="39">
        <v>10.117647058823529</v>
      </c>
      <c r="BN40" s="44">
        <v>30</v>
      </c>
      <c r="BO40" s="105">
        <f t="shared" si="25"/>
        <v>0.48529411764705799</v>
      </c>
      <c r="BP40" s="106" t="s">
        <v>194</v>
      </c>
      <c r="BQ40" s="106" t="s">
        <v>194</v>
      </c>
      <c r="BR40" s="28" t="s">
        <v>195</v>
      </c>
    </row>
    <row r="41" spans="1:70" hidden="1" x14ac:dyDescent="0.25">
      <c r="A41" s="42"/>
      <c r="B41" s="29" t="s">
        <v>60</v>
      </c>
      <c r="C41" s="29" t="s">
        <v>24</v>
      </c>
      <c r="D41" s="29" t="s">
        <v>61</v>
      </c>
      <c r="E41" s="42" t="s">
        <v>159</v>
      </c>
      <c r="F41" s="23">
        <f>VLOOKUP(B41,'[1]TD MATHS 3'!B:K,10,FALSE)</f>
        <v>13</v>
      </c>
      <c r="G41" s="23">
        <v>1</v>
      </c>
      <c r="H41" s="23"/>
      <c r="I41" s="26">
        <f t="shared" si="6"/>
        <v>7</v>
      </c>
      <c r="J41" s="23">
        <v>12.5</v>
      </c>
      <c r="K41" s="41">
        <v>4.75</v>
      </c>
      <c r="L41" s="23">
        <f>VLOOKUP(B41,[2]S3!$B:$L,10,FALSE)</f>
        <v>0</v>
      </c>
      <c r="M41" s="26">
        <f t="shared" si="7"/>
        <v>8.625</v>
      </c>
      <c r="N41" s="41"/>
      <c r="O41" s="23">
        <v>11.5</v>
      </c>
      <c r="P41" s="41">
        <v>0</v>
      </c>
      <c r="Q41" s="41"/>
      <c r="R41" s="26">
        <f t="shared" si="9"/>
        <v>5.75</v>
      </c>
      <c r="S41" s="23"/>
      <c r="T41" s="41"/>
      <c r="U41" s="23"/>
      <c r="V41" s="23"/>
      <c r="W41" s="60">
        <v>11.75</v>
      </c>
      <c r="X41" s="24">
        <f t="shared" si="0"/>
        <v>8.75</v>
      </c>
      <c r="Y41" s="23">
        <v>10.5</v>
      </c>
      <c r="Z41" s="41">
        <v>4</v>
      </c>
      <c r="AA41" s="41"/>
      <c r="AB41" s="26">
        <f t="shared" si="27"/>
        <v>7.25</v>
      </c>
      <c r="AC41" s="23">
        <f>VLOOKUP(B41,[1]Feuil11!C:AD,28,FALSE)</f>
        <v>12.5</v>
      </c>
      <c r="AD41" s="23">
        <f>VLOOKUP(B41,[1]Feuil11!C:AE,29,FALSE)</f>
        <v>13</v>
      </c>
      <c r="AE41" s="41"/>
      <c r="AF41" s="23">
        <v>12.5</v>
      </c>
      <c r="AG41" s="41"/>
      <c r="AH41" s="26">
        <f t="shared" si="26"/>
        <v>12.5</v>
      </c>
      <c r="AI41" s="39">
        <f t="shared" si="11"/>
        <v>10.5</v>
      </c>
      <c r="AJ41" s="41">
        <v>12</v>
      </c>
      <c r="AK41" s="41">
        <v>12</v>
      </c>
      <c r="AL41" s="41"/>
      <c r="AM41" s="41">
        <v>17</v>
      </c>
      <c r="AN41" s="41">
        <v>17</v>
      </c>
      <c r="AO41" s="29"/>
      <c r="AP41" s="26">
        <f t="shared" si="12"/>
        <v>14.5</v>
      </c>
      <c r="AQ41" s="29">
        <v>13.25</v>
      </c>
      <c r="AR41" s="29"/>
      <c r="AS41" s="29"/>
      <c r="AT41" s="39">
        <f t="shared" si="1"/>
        <v>7.632352941176471</v>
      </c>
      <c r="AU41" s="44">
        <f t="shared" si="13"/>
        <v>16</v>
      </c>
      <c r="AV41" s="26" t="s">
        <v>196</v>
      </c>
      <c r="AW41" s="44">
        <v>0</v>
      </c>
      <c r="AX41" s="107">
        <f t="shared" si="2"/>
        <v>0</v>
      </c>
      <c r="AY41" s="107">
        <f t="shared" si="3"/>
        <v>0</v>
      </c>
      <c r="AZ41" s="107">
        <f t="shared" si="4"/>
        <v>0</v>
      </c>
      <c r="BA41" s="107">
        <f t="shared" si="5"/>
        <v>0</v>
      </c>
      <c r="BB41" s="107">
        <f t="shared" si="14"/>
        <v>4</v>
      </c>
      <c r="BC41" s="107">
        <f t="shared" si="15"/>
        <v>4</v>
      </c>
      <c r="BD41" s="107">
        <f t="shared" si="16"/>
        <v>0</v>
      </c>
      <c r="BE41" s="107">
        <f t="shared" si="17"/>
        <v>2</v>
      </c>
      <c r="BF41" s="107">
        <f t="shared" si="18"/>
        <v>1</v>
      </c>
      <c r="BG41" s="107">
        <f t="shared" si="19"/>
        <v>2</v>
      </c>
      <c r="BH41" s="107">
        <f t="shared" si="20"/>
        <v>9</v>
      </c>
      <c r="BI41" s="107">
        <f t="shared" si="21"/>
        <v>1</v>
      </c>
      <c r="BJ41" s="107">
        <f t="shared" si="22"/>
        <v>1</v>
      </c>
      <c r="BK41" s="107">
        <f t="shared" si="23"/>
        <v>2</v>
      </c>
      <c r="BL41" s="107">
        <f t="shared" si="24"/>
        <v>1</v>
      </c>
      <c r="BM41" s="29"/>
      <c r="BN41" s="29"/>
      <c r="BO41" s="29"/>
      <c r="BP41" s="29"/>
      <c r="BQ41" s="29"/>
      <c r="BR41" s="29"/>
    </row>
    <row r="42" spans="1:70" hidden="1" x14ac:dyDescent="0.25">
      <c r="A42" s="42"/>
      <c r="B42" s="29" t="s">
        <v>160</v>
      </c>
      <c r="C42" s="29" t="s">
        <v>161</v>
      </c>
      <c r="D42" s="29" t="s">
        <v>30</v>
      </c>
      <c r="E42" s="42" t="s">
        <v>159</v>
      </c>
      <c r="F42" s="23"/>
      <c r="G42" s="29"/>
      <c r="H42" s="56">
        <f>VLOOKUP(B42,[1]Feuil11!C:K,9,FALSE)</f>
        <v>10.5</v>
      </c>
      <c r="I42" s="57">
        <v>10.5</v>
      </c>
      <c r="J42" s="23"/>
      <c r="K42" s="29"/>
      <c r="L42" s="56">
        <f>VLOOKUP(B42,[1]Feuil11!C:O,13,FALSE)</f>
        <v>10</v>
      </c>
      <c r="M42" s="57">
        <v>10</v>
      </c>
      <c r="N42" s="26">
        <f t="shared" si="8"/>
        <v>10.3</v>
      </c>
      <c r="O42" s="23">
        <f>VLOOKUP(B42,'[1]TD PHYS 4'!B:K,10,FALSE)</f>
        <v>14</v>
      </c>
      <c r="P42" s="23">
        <v>6</v>
      </c>
      <c r="Q42" s="29"/>
      <c r="R42" s="26">
        <f t="shared" si="9"/>
        <v>10</v>
      </c>
      <c r="S42" s="23" t="e">
        <f>VLOOKUP(B42,'[1]TD CHIMIE'!B:K,10,FALSE)</f>
        <v>#N/A</v>
      </c>
      <c r="T42" s="29"/>
      <c r="U42" s="23"/>
      <c r="V42" s="23"/>
      <c r="W42" s="24" t="e">
        <f t="shared" si="10"/>
        <v>#N/A</v>
      </c>
      <c r="X42" s="24" t="e">
        <f t="shared" si="0"/>
        <v>#N/A</v>
      </c>
      <c r="Y42" s="23" t="e">
        <f>VLOOKUP(B42,'[1]TD MATHS 4'!B:K,10,FALSE)</f>
        <v>#N/A</v>
      </c>
      <c r="Z42" s="29"/>
      <c r="AA42" s="29"/>
      <c r="AB42" s="26" t="e">
        <f t="shared" si="27"/>
        <v>#N/A</v>
      </c>
      <c r="AC42" s="23">
        <f>VLOOKUP(B42,[1]Feuil11!B:AD,29,FALSE)</f>
        <v>11</v>
      </c>
      <c r="AD42" s="23">
        <f>VLOOKUP(B42,[1]Feuil11!C:AE,29,FALSE)</f>
        <v>10.25</v>
      </c>
      <c r="AE42" s="29"/>
      <c r="AF42" s="23"/>
      <c r="AG42" s="29"/>
      <c r="AH42" s="26">
        <f t="shared" si="26"/>
        <v>0</v>
      </c>
      <c r="AI42" s="26" t="e">
        <f t="shared" si="11"/>
        <v>#N/A</v>
      </c>
      <c r="AJ42" s="29"/>
      <c r="AK42" s="29"/>
      <c r="AL42" s="29"/>
      <c r="AM42" s="29"/>
      <c r="AN42" s="23">
        <v>10</v>
      </c>
      <c r="AO42" s="29"/>
      <c r="AP42" s="26">
        <f t="shared" si="12"/>
        <v>5</v>
      </c>
      <c r="AQ42" s="29"/>
      <c r="AR42" s="29"/>
      <c r="AS42" s="29"/>
      <c r="AT42" s="39" t="e">
        <f t="shared" si="1"/>
        <v>#N/A</v>
      </c>
      <c r="AU42" s="44" t="e">
        <f t="shared" si="13"/>
        <v>#N/A</v>
      </c>
      <c r="AV42" s="26" t="s">
        <v>196</v>
      </c>
      <c r="AW42" s="44" t="e">
        <v>#N/A</v>
      </c>
      <c r="AX42" s="29">
        <f t="shared" si="2"/>
        <v>6</v>
      </c>
      <c r="AY42" s="29">
        <f t="shared" si="3"/>
        <v>4</v>
      </c>
      <c r="AZ42" s="29">
        <f t="shared" si="4"/>
        <v>10</v>
      </c>
      <c r="BA42" s="29">
        <f t="shared" si="5"/>
        <v>4</v>
      </c>
      <c r="BB42" s="29" t="e">
        <f t="shared" si="14"/>
        <v>#N/A</v>
      </c>
      <c r="BC42" s="29" t="e">
        <f t="shared" si="15"/>
        <v>#N/A</v>
      </c>
      <c r="BD42" s="29" t="e">
        <f t="shared" si="16"/>
        <v>#N/A</v>
      </c>
      <c r="BE42" s="29">
        <f t="shared" si="17"/>
        <v>2</v>
      </c>
      <c r="BF42" s="29">
        <f t="shared" si="18"/>
        <v>1</v>
      </c>
      <c r="BG42" s="29">
        <f t="shared" si="19"/>
        <v>0</v>
      </c>
      <c r="BH42" s="29" t="e">
        <f t="shared" si="20"/>
        <v>#N/A</v>
      </c>
      <c r="BI42" s="29">
        <f t="shared" si="21"/>
        <v>0</v>
      </c>
      <c r="BJ42" s="29">
        <f t="shared" si="22"/>
        <v>0</v>
      </c>
      <c r="BK42" s="29">
        <f t="shared" si="23"/>
        <v>0</v>
      </c>
      <c r="BL42" s="29">
        <f t="shared" si="24"/>
        <v>0</v>
      </c>
      <c r="BM42" s="29"/>
      <c r="BN42" s="29"/>
      <c r="BO42" s="29"/>
      <c r="BP42" s="29"/>
      <c r="BQ42" s="29"/>
      <c r="BR42" s="29"/>
    </row>
    <row r="43" spans="1:70" hidden="1" x14ac:dyDescent="0.25">
      <c r="A43" s="42"/>
      <c r="B43" s="29" t="s">
        <v>162</v>
      </c>
      <c r="C43" s="29" t="s">
        <v>163</v>
      </c>
      <c r="D43" s="29" t="s">
        <v>164</v>
      </c>
      <c r="E43" s="42" t="s">
        <v>165</v>
      </c>
      <c r="F43" s="23">
        <f>VLOOKUP(B43,'[1]TD MATHS 3'!B:K,10,FALSE)</f>
        <v>11.5</v>
      </c>
      <c r="G43" s="29"/>
      <c r="H43" s="23"/>
      <c r="I43" s="57">
        <v>10</v>
      </c>
      <c r="J43" s="23"/>
      <c r="K43" s="29"/>
      <c r="L43" s="23">
        <v>0</v>
      </c>
      <c r="M43" s="26">
        <f t="shared" si="7"/>
        <v>0</v>
      </c>
      <c r="N43" s="26">
        <f t="shared" si="8"/>
        <v>6</v>
      </c>
      <c r="O43" s="23"/>
      <c r="P43" s="29"/>
      <c r="Q43" s="29"/>
      <c r="R43" s="57">
        <v>10</v>
      </c>
      <c r="S43" s="23"/>
      <c r="T43" s="29"/>
      <c r="U43" s="23"/>
      <c r="V43" s="23"/>
      <c r="W43" s="60">
        <v>10.25</v>
      </c>
      <c r="X43" s="24">
        <f t="shared" si="0"/>
        <v>10.125</v>
      </c>
      <c r="Y43" s="23" t="e">
        <f>VLOOKUP(B43,'[1]TD MATHS 4'!B:K,10,FALSE)</f>
        <v>#N/A</v>
      </c>
      <c r="Z43" s="29"/>
      <c r="AA43" s="29"/>
      <c r="AC43" s="57">
        <v>11.25</v>
      </c>
      <c r="AD43" s="56">
        <v>10.16</v>
      </c>
      <c r="AE43" s="56">
        <v>14</v>
      </c>
      <c r="AF43" s="56"/>
      <c r="AG43" s="29"/>
      <c r="AH43" s="26">
        <f t="shared" si="26"/>
        <v>0</v>
      </c>
      <c r="AI43" s="26">
        <f>(AC43*2+AD43+AE43+AH43)/5</f>
        <v>9.331999999999999</v>
      </c>
      <c r="AJ43" s="29"/>
      <c r="AK43" s="29"/>
      <c r="AL43" s="29"/>
      <c r="AM43" s="29"/>
      <c r="AN43" s="29"/>
      <c r="AO43" s="29"/>
      <c r="AP43" s="26">
        <f t="shared" si="12"/>
        <v>0</v>
      </c>
      <c r="AQ43" s="61">
        <v>15.5</v>
      </c>
      <c r="AR43" s="29"/>
      <c r="AS43" s="29"/>
      <c r="AT43" s="39">
        <f t="shared" si="1"/>
        <v>7.803529411764706</v>
      </c>
      <c r="AU43" s="44">
        <f t="shared" si="13"/>
        <v>22</v>
      </c>
      <c r="AV43" s="26" t="s">
        <v>196</v>
      </c>
      <c r="AW43" s="44">
        <v>22</v>
      </c>
      <c r="AX43" s="29">
        <f t="shared" si="2"/>
        <v>6</v>
      </c>
      <c r="AY43" s="29">
        <f t="shared" si="3"/>
        <v>0</v>
      </c>
      <c r="AZ43" s="29">
        <f t="shared" si="4"/>
        <v>6</v>
      </c>
      <c r="BA43" s="29">
        <f t="shared" si="5"/>
        <v>4</v>
      </c>
      <c r="BB43" s="29">
        <f t="shared" si="14"/>
        <v>4</v>
      </c>
      <c r="BC43" s="29">
        <f t="shared" si="15"/>
        <v>8</v>
      </c>
      <c r="BD43" s="29">
        <f>IF(AC43&gt;=10,4,0)</f>
        <v>4</v>
      </c>
      <c r="BE43" s="29">
        <f>IF(AD43&gt;=10,2,0)</f>
        <v>2</v>
      </c>
      <c r="BF43" s="29">
        <f>IF(AE43&gt;=10,1,0)</f>
        <v>1</v>
      </c>
      <c r="BG43" s="29">
        <f t="shared" si="19"/>
        <v>0</v>
      </c>
      <c r="BH43" s="29">
        <f t="shared" si="20"/>
        <v>7</v>
      </c>
      <c r="BI43" s="29">
        <f t="shared" si="21"/>
        <v>0</v>
      </c>
      <c r="BJ43" s="29">
        <f t="shared" si="22"/>
        <v>0</v>
      </c>
      <c r="BK43" s="29">
        <f t="shared" si="23"/>
        <v>0</v>
      </c>
      <c r="BL43" s="29">
        <f t="shared" si="24"/>
        <v>1</v>
      </c>
      <c r="BM43" s="29"/>
      <c r="BN43" s="29"/>
      <c r="BO43" s="29"/>
      <c r="BP43" s="29"/>
      <c r="BQ43" s="29"/>
      <c r="BR43" s="29"/>
    </row>
    <row r="44" spans="1:70" hidden="1" x14ac:dyDescent="0.25">
      <c r="A44" s="42"/>
      <c r="B44" s="34" t="s">
        <v>183</v>
      </c>
      <c r="C44" s="34" t="s">
        <v>184</v>
      </c>
      <c r="D44" s="34" t="s">
        <v>185</v>
      </c>
      <c r="E44" s="42" t="s">
        <v>165</v>
      </c>
      <c r="F44" s="23"/>
      <c r="G44" s="62">
        <v>1</v>
      </c>
      <c r="H44" s="23"/>
      <c r="I44" s="26">
        <f t="shared" si="6"/>
        <v>0.5</v>
      </c>
      <c r="J44" s="29"/>
      <c r="K44" s="29"/>
      <c r="L44" s="23">
        <v>0</v>
      </c>
      <c r="M44" s="26">
        <f t="shared" si="7"/>
        <v>0</v>
      </c>
      <c r="N44" s="26">
        <f t="shared" si="8"/>
        <v>0.3</v>
      </c>
      <c r="O44" s="29"/>
      <c r="P44" s="29"/>
      <c r="Q44" s="29"/>
      <c r="R44" s="26">
        <f t="shared" si="9"/>
        <v>0</v>
      </c>
      <c r="S44" s="29"/>
      <c r="T44" s="29">
        <v>0</v>
      </c>
      <c r="U44" s="23"/>
      <c r="V44" s="23"/>
      <c r="W44" s="63">
        <v>10.75</v>
      </c>
      <c r="X44" s="24">
        <f t="shared" si="0"/>
        <v>5.375</v>
      </c>
      <c r="Y44" s="64">
        <v>10.5</v>
      </c>
      <c r="Z44" s="63">
        <v>3</v>
      </c>
      <c r="AA44" s="64">
        <v>8</v>
      </c>
      <c r="AB44" s="63">
        <v>11.25</v>
      </c>
      <c r="AC44" s="64">
        <v>15</v>
      </c>
      <c r="AD44" s="64">
        <v>13.25</v>
      </c>
      <c r="AE44" s="64">
        <v>15</v>
      </c>
      <c r="AF44" s="64">
        <v>5.5</v>
      </c>
      <c r="AG44" s="29"/>
      <c r="AH44" s="57">
        <v>10.25</v>
      </c>
      <c r="AI44" s="39">
        <f t="shared" si="11"/>
        <v>12.2</v>
      </c>
      <c r="AJ44" s="61">
        <v>11</v>
      </c>
      <c r="AK44" s="61">
        <v>11</v>
      </c>
      <c r="AL44" s="61"/>
      <c r="AM44" s="61">
        <v>10</v>
      </c>
      <c r="AN44" s="61">
        <v>10</v>
      </c>
      <c r="AO44" s="61"/>
      <c r="AP44" s="57">
        <f t="shared" si="12"/>
        <v>10.5</v>
      </c>
      <c r="AQ44" s="61">
        <v>14.5</v>
      </c>
      <c r="AR44" s="29"/>
      <c r="AS44" s="29"/>
      <c r="AT44" s="39">
        <f t="shared" si="1"/>
        <v>7.0294117647058822</v>
      </c>
      <c r="AU44" s="29"/>
      <c r="AV44" s="26" t="s">
        <v>196</v>
      </c>
      <c r="AW44" s="29"/>
      <c r="AX44" s="29">
        <f t="shared" si="2"/>
        <v>0</v>
      </c>
      <c r="AY44" s="29">
        <f t="shared" si="3"/>
        <v>0</v>
      </c>
      <c r="AZ44" s="29">
        <f t="shared" si="4"/>
        <v>0</v>
      </c>
      <c r="BA44" s="29">
        <f t="shared" si="5"/>
        <v>0</v>
      </c>
      <c r="BB44" s="29">
        <f t="shared" si="14"/>
        <v>4</v>
      </c>
      <c r="BC44" s="29">
        <f t="shared" si="15"/>
        <v>4</v>
      </c>
      <c r="BD44" s="29">
        <f t="shared" si="16"/>
        <v>4</v>
      </c>
      <c r="BE44" s="29">
        <f t="shared" si="17"/>
        <v>2</v>
      </c>
      <c r="BF44" s="29">
        <f t="shared" si="18"/>
        <v>1</v>
      </c>
      <c r="BG44" s="29">
        <f t="shared" si="19"/>
        <v>2</v>
      </c>
      <c r="BH44" s="29">
        <f t="shared" si="20"/>
        <v>9</v>
      </c>
      <c r="BI44" s="29">
        <f t="shared" si="21"/>
        <v>1</v>
      </c>
      <c r="BJ44" s="29">
        <f t="shared" si="22"/>
        <v>1</v>
      </c>
      <c r="BK44" s="29">
        <f t="shared" si="23"/>
        <v>2</v>
      </c>
      <c r="BL44" s="29">
        <f t="shared" si="24"/>
        <v>1</v>
      </c>
      <c r="BM44" s="29"/>
      <c r="BN44" s="29"/>
      <c r="BO44" s="29"/>
      <c r="BP44" s="29"/>
      <c r="BQ44" s="29"/>
      <c r="BR44" s="29"/>
    </row>
  </sheetData>
  <autoFilter ref="A3:BR44">
    <filterColumn colId="35" showButton="0"/>
    <filterColumn colId="38" showButton="0"/>
  </autoFilter>
  <mergeCells count="38">
    <mergeCell ref="R1:R3"/>
    <mergeCell ref="A1:A3"/>
    <mergeCell ref="B1:B3"/>
    <mergeCell ref="C1:C3"/>
    <mergeCell ref="D1:D3"/>
    <mergeCell ref="E1:E3"/>
    <mergeCell ref="F1:H1"/>
    <mergeCell ref="I1:I3"/>
    <mergeCell ref="J1:L1"/>
    <mergeCell ref="M1:M3"/>
    <mergeCell ref="N1:N3"/>
    <mergeCell ref="O1:Q1"/>
    <mergeCell ref="AJ2:AK2"/>
    <mergeCell ref="AM2:AN2"/>
    <mergeCell ref="AQ2:AR2"/>
    <mergeCell ref="AJ3:AK3"/>
    <mergeCell ref="S1:V1"/>
    <mergeCell ref="W1:W3"/>
    <mergeCell ref="X1:X3"/>
    <mergeCell ref="Y1:AA1"/>
    <mergeCell ref="AB1:AB3"/>
    <mergeCell ref="AE1:AG1"/>
    <mergeCell ref="AM3:AN3"/>
    <mergeCell ref="AT1:AT3"/>
    <mergeCell ref="AU1:AU3"/>
    <mergeCell ref="AV1:AV3"/>
    <mergeCell ref="F2:H2"/>
    <mergeCell ref="J2:L2"/>
    <mergeCell ref="O2:Q2"/>
    <mergeCell ref="S2:V2"/>
    <mergeCell ref="Y2:AA2"/>
    <mergeCell ref="AE2:AG2"/>
    <mergeCell ref="AH1:AH3"/>
    <mergeCell ref="AI1:AI3"/>
    <mergeCell ref="AJ1:AK1"/>
    <mergeCell ref="AM1:AN1"/>
    <mergeCell ref="AP1:AP3"/>
    <mergeCell ref="AQ1:A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zoomScaleNormal="100" workbookViewId="0">
      <selection activeCell="J15" sqref="J15:J18"/>
    </sheetView>
  </sheetViews>
  <sheetFormatPr baseColWidth="10" defaultRowHeight="15" x14ac:dyDescent="0.25"/>
  <cols>
    <col min="3" max="3" width="25.28515625" customWidth="1"/>
    <col min="5" max="5" width="16.28515625" customWidth="1"/>
    <col min="6" max="6" width="16.85546875" customWidth="1"/>
    <col min="7" max="7" width="10.42578125" customWidth="1"/>
    <col min="8" max="9" width="10.42578125" style="22" customWidth="1"/>
    <col min="10" max="10" width="16.85546875" customWidth="1"/>
    <col min="12" max="12" width="16.7109375" customWidth="1"/>
    <col min="13" max="13" width="11.42578125" hidden="1" customWidth="1"/>
  </cols>
  <sheetData>
    <row r="1" spans="2:16" ht="15.75" thickBot="1" x14ac:dyDescent="0.3">
      <c r="E1" s="68"/>
      <c r="F1" s="68"/>
    </row>
    <row r="2" spans="2:16" ht="15.75" thickBot="1" x14ac:dyDescent="0.3">
      <c r="B2" s="6" t="s">
        <v>1</v>
      </c>
      <c r="C2" s="89"/>
      <c r="D2" s="90"/>
      <c r="E2" s="69"/>
      <c r="F2" s="68"/>
    </row>
    <row r="3" spans="2:16" ht="15.75" thickBot="1" x14ac:dyDescent="0.3">
      <c r="B3" s="15"/>
      <c r="C3" s="15"/>
      <c r="D3" s="15"/>
      <c r="E3" s="68"/>
      <c r="F3" s="68"/>
    </row>
    <row r="4" spans="2:16" ht="15.75" thickBot="1" x14ac:dyDescent="0.3">
      <c r="B4" s="6" t="s">
        <v>33</v>
      </c>
      <c r="C4" s="89" t="e">
        <f>VLOOKUP(C2,Feuil1!B:C,2,FALSE)</f>
        <v>#N/A</v>
      </c>
      <c r="D4" s="90"/>
      <c r="E4" s="69"/>
      <c r="F4" s="70" t="s">
        <v>48</v>
      </c>
      <c r="G4" s="3" t="e">
        <f>VLOOKUP(C2,Feuil1!B:E,4,FALSE)</f>
        <v>#N/A</v>
      </c>
      <c r="H4" s="9"/>
      <c r="I4" s="9"/>
    </row>
    <row r="5" spans="2:16" s="7" customFormat="1" ht="15.75" thickBot="1" x14ac:dyDescent="0.3">
      <c r="B5" s="6" t="s">
        <v>3</v>
      </c>
      <c r="C5" s="89" t="e">
        <f>VLOOKUP(C2,Feuil1!B:D,3,FALSE)</f>
        <v>#N/A</v>
      </c>
      <c r="D5" s="90"/>
      <c r="E5" s="71"/>
      <c r="F5" s="68"/>
      <c r="G5" s="8"/>
      <c r="H5" s="8"/>
      <c r="I5" s="8"/>
      <c r="J5" s="14"/>
      <c r="K5" s="14"/>
    </row>
    <row r="6" spans="2:16" ht="15.75" thickBot="1" x14ac:dyDescent="0.3">
      <c r="E6" s="68"/>
      <c r="F6" s="68"/>
      <c r="J6" s="3" t="s">
        <v>171</v>
      </c>
    </row>
    <row r="7" spans="2:16" ht="15.75" thickBot="1" x14ac:dyDescent="0.3">
      <c r="B7" s="91" t="s">
        <v>34</v>
      </c>
      <c r="C7" s="92"/>
      <c r="D7" s="1" t="e">
        <f>VLOOKUP(C2,Feuil1!B:H,5,FALSE)</f>
        <v>#N/A</v>
      </c>
      <c r="E7" s="96" t="s">
        <v>35</v>
      </c>
      <c r="F7" s="97"/>
      <c r="G7" s="1" t="e">
        <f>VLOOKUP(C2,Feuil1!B:H,6,FALSE)</f>
        <v>#N/A</v>
      </c>
      <c r="H7" s="1" t="s">
        <v>187</v>
      </c>
      <c r="I7" s="1" t="e">
        <f>VLOOKUP(C2,Feuil1!B:I,8,FALSE)</f>
        <v>#N/A</v>
      </c>
      <c r="J7" s="100" t="e">
        <f>VLOOKUP(C2,Feuil1!B:N,13,FALSE)</f>
        <v>#N/A</v>
      </c>
      <c r="K7" s="9"/>
      <c r="L7" s="10"/>
      <c r="M7" s="4"/>
      <c r="N7" s="4"/>
      <c r="O7" s="4"/>
      <c r="P7" s="4"/>
    </row>
    <row r="8" spans="2:16" ht="15.75" thickBot="1" x14ac:dyDescent="0.3">
      <c r="B8" s="91" t="s">
        <v>44</v>
      </c>
      <c r="C8" s="92"/>
      <c r="D8" s="1" t="e">
        <f>VLOOKUP(C2,Feuil1!B:L,9,FALSE)</f>
        <v>#N/A</v>
      </c>
      <c r="E8" s="91" t="s">
        <v>36</v>
      </c>
      <c r="F8" s="98"/>
      <c r="G8" s="1" t="e">
        <f>VLOOKUP(C2,Feuil1!B:L,10,FALSE)</f>
        <v>#N/A</v>
      </c>
      <c r="H8" s="66" t="s">
        <v>188</v>
      </c>
      <c r="I8" s="66" t="e">
        <f>VLOOKUP(C2,Feuil1!B:M,12,FALSE)</f>
        <v>#N/A</v>
      </c>
      <c r="J8" s="101"/>
      <c r="K8" s="5"/>
      <c r="L8" s="20"/>
    </row>
    <row r="9" spans="2:16" s="22" customFormat="1" ht="15.75" thickBot="1" x14ac:dyDescent="0.3">
      <c r="B9" s="19"/>
      <c r="C9" s="19"/>
      <c r="D9" s="5"/>
      <c r="E9" s="19"/>
      <c r="F9" s="19"/>
      <c r="G9" s="5"/>
      <c r="H9" s="5"/>
      <c r="I9" s="5"/>
      <c r="J9" s="8"/>
      <c r="K9" s="5"/>
      <c r="L9" s="20"/>
    </row>
    <row r="10" spans="2:16" ht="15.75" thickBot="1" x14ac:dyDescent="0.3">
      <c r="C10" s="2"/>
      <c r="D10" s="2"/>
      <c r="E10" s="15"/>
      <c r="F10" s="15"/>
      <c r="G10" s="5"/>
      <c r="H10" s="5"/>
      <c r="I10" s="5"/>
      <c r="J10" s="1" t="s">
        <v>171</v>
      </c>
      <c r="K10" s="8"/>
      <c r="L10" s="8"/>
    </row>
    <row r="11" spans="2:16" ht="15.75" thickBot="1" x14ac:dyDescent="0.3">
      <c r="B11" s="91" t="s">
        <v>45</v>
      </c>
      <c r="C11" s="92"/>
      <c r="D11" s="1" t="e">
        <f>VLOOKUP(C2,Feuil1!B:Q,14,FALSE)</f>
        <v>#N/A</v>
      </c>
      <c r="E11" s="91" t="s">
        <v>41</v>
      </c>
      <c r="F11" s="98"/>
      <c r="G11" s="1" t="e">
        <f>VLOOKUP(C2,Feuil1!B:Q,15,FALSE)</f>
        <v>#N/A</v>
      </c>
      <c r="H11" s="1" t="s">
        <v>189</v>
      </c>
      <c r="I11" s="1" t="e">
        <f>VLOOKUP(C2,Feuil1!B:R,17,FALSE)</f>
        <v>#N/A</v>
      </c>
      <c r="J11" s="86" t="e">
        <f>VLOOKUP(C2,Feuil1!B:X,23,FALSE)</f>
        <v>#N/A</v>
      </c>
      <c r="K11" s="5"/>
      <c r="L11" s="10"/>
    </row>
    <row r="12" spans="2:16" ht="15.75" thickBot="1" x14ac:dyDescent="0.3">
      <c r="B12" s="91" t="s">
        <v>67</v>
      </c>
      <c r="C12" s="92"/>
      <c r="D12" s="1" t="e">
        <f>VLOOKUP(C2,Feuil1!B:V,18,FALSE)</f>
        <v>#N/A</v>
      </c>
      <c r="E12" s="91" t="s">
        <v>68</v>
      </c>
      <c r="F12" s="98"/>
      <c r="G12" s="1" t="e">
        <f>VLOOKUP(C2,Feuil1!B:V,19,FALSE)</f>
        <v>#N/A</v>
      </c>
      <c r="H12" s="1" t="s">
        <v>190</v>
      </c>
      <c r="I12" s="1" t="e">
        <f>VLOOKUP(C2,Feuil1!B:W,22,FALSE)</f>
        <v>#N/A</v>
      </c>
      <c r="J12" s="87"/>
      <c r="K12" s="9"/>
      <c r="L12" s="21"/>
    </row>
    <row r="13" spans="2:16" s="22" customFormat="1" ht="15.75" thickBot="1" x14ac:dyDescent="0.3">
      <c r="B13" s="19"/>
      <c r="C13" s="19"/>
      <c r="D13" s="5"/>
      <c r="E13" s="19"/>
      <c r="F13" s="19"/>
      <c r="G13" s="5"/>
      <c r="H13" s="5"/>
      <c r="I13" s="5"/>
      <c r="J13" s="8"/>
      <c r="K13" s="9"/>
      <c r="L13" s="21"/>
    </row>
    <row r="14" spans="2:16" ht="15.75" thickBot="1" x14ac:dyDescent="0.3">
      <c r="C14" s="2"/>
      <c r="D14" s="2"/>
      <c r="E14" s="15"/>
      <c r="F14" s="15"/>
      <c r="G14" s="2"/>
      <c r="H14" s="1" t="s">
        <v>171</v>
      </c>
      <c r="I14" s="2"/>
      <c r="L14" s="22"/>
    </row>
    <row r="15" spans="2:16" ht="15.75" thickBot="1" x14ac:dyDescent="0.3">
      <c r="B15" s="91" t="s">
        <v>169</v>
      </c>
      <c r="C15" s="92"/>
      <c r="D15" s="1" t="e">
        <f>VLOOKUP(C2,Feuil1!B:AA,24,FALSE)</f>
        <v>#N/A</v>
      </c>
      <c r="E15" s="91" t="s">
        <v>37</v>
      </c>
      <c r="F15" s="92"/>
      <c r="G15" s="1" t="e">
        <f>VLOOKUP(C2,Feuil1!B:AA,25,FALSE)</f>
        <v>#N/A</v>
      </c>
      <c r="H15" s="86" t="e">
        <f>VLOOKUP(C2,Feuil1!B:AI,34,FALSE)</f>
        <v>#N/A</v>
      </c>
      <c r="I15" s="5"/>
      <c r="J15" s="99"/>
    </row>
    <row r="16" spans="2:16" ht="19.5" thickBot="1" x14ac:dyDescent="0.35">
      <c r="B16" s="17" t="s">
        <v>38</v>
      </c>
      <c r="C16" s="16"/>
      <c r="D16" s="1" t="e">
        <f>VLOOKUP(C2,Feuil1!B:AC,28,FALSE)</f>
        <v>#N/A</v>
      </c>
      <c r="E16" s="93" t="s">
        <v>170</v>
      </c>
      <c r="F16" s="94"/>
      <c r="G16" s="67" t="e">
        <f>VLOOKUP(C2,Feuil1!B:AB,27,FALSE)</f>
        <v>#N/A</v>
      </c>
      <c r="H16" s="88"/>
      <c r="I16" s="47"/>
      <c r="J16" s="99"/>
      <c r="K16" s="11"/>
    </row>
    <row r="17" spans="2:13" s="22" customFormat="1" ht="19.5" thickBot="1" x14ac:dyDescent="0.35">
      <c r="B17" s="91" t="s">
        <v>39</v>
      </c>
      <c r="C17" s="92"/>
      <c r="D17" s="1" t="e">
        <f>VLOOKUP(C2,Feuil1!B:AD,29,FALSE)</f>
        <v>#N/A</v>
      </c>
      <c r="E17" s="46"/>
      <c r="F17" s="47"/>
      <c r="G17" s="48"/>
      <c r="H17" s="88"/>
      <c r="I17" s="47"/>
      <c r="J17" s="99"/>
      <c r="K17" s="11"/>
    </row>
    <row r="18" spans="2:13" ht="19.5" thickBot="1" x14ac:dyDescent="0.35">
      <c r="B18" s="91" t="s">
        <v>166</v>
      </c>
      <c r="C18" s="92"/>
      <c r="D18" s="1" t="e">
        <f>VLOOKUP(C2,Feuil1!B:AH,33,FALSE)</f>
        <v>#N/A</v>
      </c>
      <c r="E18" s="49"/>
      <c r="F18" s="50"/>
      <c r="G18" s="51"/>
      <c r="H18" s="87"/>
      <c r="I18" s="47"/>
      <c r="J18" s="99"/>
      <c r="K18" s="12"/>
    </row>
    <row r="19" spans="2:13" s="22" customFormat="1" ht="19.5" thickBot="1" x14ac:dyDescent="0.35">
      <c r="B19" s="19"/>
      <c r="C19" s="19"/>
      <c r="D19" s="5"/>
      <c r="E19" s="45"/>
      <c r="F19" s="45"/>
      <c r="G19" s="45"/>
      <c r="H19" s="45"/>
      <c r="I19" s="45"/>
      <c r="J19" s="11"/>
      <c r="K19" s="12"/>
    </row>
    <row r="20" spans="2:13" ht="15.75" customHeight="1" thickBot="1" x14ac:dyDescent="0.3">
      <c r="E20" s="3" t="s">
        <v>171</v>
      </c>
    </row>
    <row r="21" spans="2:13" ht="15.75" thickBot="1" x14ac:dyDescent="0.3">
      <c r="B21" s="91" t="s">
        <v>167</v>
      </c>
      <c r="C21" s="92"/>
      <c r="D21" s="1" t="e">
        <f>VLOOKUP(C2,Feuil1!B:AK,36,FALSE)</f>
        <v>#N/A</v>
      </c>
      <c r="E21" s="86" t="e">
        <f>VLOOKUP(C2,Feuil1!B:AR,41,FALSE)</f>
        <v>#N/A</v>
      </c>
      <c r="F21" s="15"/>
      <c r="G21" s="15"/>
      <c r="H21" s="15"/>
      <c r="I21" s="15"/>
    </row>
    <row r="22" spans="2:13" ht="15.75" thickBot="1" x14ac:dyDescent="0.3">
      <c r="B22" s="91" t="s">
        <v>168</v>
      </c>
      <c r="C22" s="92"/>
      <c r="D22" s="1" t="e">
        <f>VLOOKUP(C2,Feuil1!B:AN,39,FALSE)</f>
        <v>#N/A</v>
      </c>
      <c r="E22" s="87"/>
    </row>
    <row r="23" spans="2:13" ht="16.5" thickBot="1" x14ac:dyDescent="0.3">
      <c r="B23" s="8"/>
      <c r="C23" s="5"/>
      <c r="D23" s="5"/>
      <c r="E23" s="18"/>
      <c r="G23" s="102" t="s">
        <v>172</v>
      </c>
      <c r="H23" s="103"/>
      <c r="I23" s="103"/>
      <c r="J23" s="104"/>
      <c r="K23" s="52" t="e">
        <f>VLOOKUP(C2,Feuil1!B:AT,45,FALSE)</f>
        <v>#N/A</v>
      </c>
      <c r="L23" s="84" t="e">
        <f>VLOOKUP(C2,Feuil1!B:AV,47,FALSE)</f>
        <v>#N/A</v>
      </c>
      <c r="M23" s="54"/>
    </row>
    <row r="24" spans="2:13" ht="16.5" thickBot="1" x14ac:dyDescent="0.3">
      <c r="B24" s="91" t="s">
        <v>40</v>
      </c>
      <c r="C24" s="92"/>
      <c r="D24" s="1" t="e">
        <f>VLOOKUP(C2,Feuil1!B:AR,42,FALSE)</f>
        <v>#N/A</v>
      </c>
      <c r="E24" s="8"/>
      <c r="G24" s="102" t="s">
        <v>174</v>
      </c>
      <c r="H24" s="103"/>
      <c r="I24" s="103"/>
      <c r="J24" s="104"/>
      <c r="K24" s="53" t="e">
        <f>VLOOKUP(C2,Feuil1!B:AU,46,FALSE)</f>
        <v>#N/A</v>
      </c>
      <c r="L24" s="85"/>
      <c r="M24" s="54"/>
    </row>
    <row r="25" spans="2:13" x14ac:dyDescent="0.25">
      <c r="B25" s="7"/>
      <c r="C25" s="2"/>
      <c r="D25" s="2"/>
      <c r="E25" s="13"/>
      <c r="F25" s="18"/>
    </row>
    <row r="26" spans="2:13" ht="18.75" x14ac:dyDescent="0.3">
      <c r="E26" s="95"/>
      <c r="F26" s="83" t="s">
        <v>173</v>
      </c>
      <c r="G26" s="83"/>
      <c r="H26" s="83"/>
      <c r="I26" s="83"/>
      <c r="J26" s="83"/>
      <c r="K26" s="83"/>
      <c r="L26" s="83"/>
      <c r="M26" s="83"/>
    </row>
    <row r="27" spans="2:13" x14ac:dyDescent="0.25">
      <c r="E27" s="95"/>
      <c r="F27" s="22"/>
      <c r="G27" s="22"/>
      <c r="J27" s="22"/>
      <c r="K27" s="22"/>
      <c r="L27" s="22"/>
      <c r="M27" s="22"/>
    </row>
  </sheetData>
  <mergeCells count="29">
    <mergeCell ref="J15:J18"/>
    <mergeCell ref="J7:J8"/>
    <mergeCell ref="G23:J23"/>
    <mergeCell ref="G24:J24"/>
    <mergeCell ref="C4:D4"/>
    <mergeCell ref="C2:D2"/>
    <mergeCell ref="B21:C21"/>
    <mergeCell ref="B8:C8"/>
    <mergeCell ref="B11:C11"/>
    <mergeCell ref="B12:C12"/>
    <mergeCell ref="B15:C15"/>
    <mergeCell ref="B17:C17"/>
    <mergeCell ref="B18:C18"/>
    <mergeCell ref="F26:M26"/>
    <mergeCell ref="L23:L24"/>
    <mergeCell ref="J11:J12"/>
    <mergeCell ref="H15:H18"/>
    <mergeCell ref="C5:D5"/>
    <mergeCell ref="B7:C7"/>
    <mergeCell ref="B22:C22"/>
    <mergeCell ref="B24:C24"/>
    <mergeCell ref="E15:F15"/>
    <mergeCell ref="E21:E22"/>
    <mergeCell ref="E16:F16"/>
    <mergeCell ref="E26:E27"/>
    <mergeCell ref="E7:F7"/>
    <mergeCell ref="E8:F8"/>
    <mergeCell ref="E11:F11"/>
    <mergeCell ref="E12:F12"/>
  </mergeCells>
  <pageMargins left="0.7" right="0.7" top="0.75" bottom="0.75" header="0.3" footer="0.3"/>
  <pageSetup paperSize="9" orientation="portrait" verticalDpi="0" r:id="rId1"/>
  <ignoredErrors>
    <ignoredError sqref="B6:E6 K6 B7:C7 B10:E10 C8 C11 C12 B14:E14 K14 K15 K20:K22 C15 B4 E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2020-10-17T17:05:31Z</dcterms:modified>
</cp:coreProperties>
</file>